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Řízení a organizace školy\Školní rok 2023-2024\veřejné zakázky\Altán ZŠ\"/>
    </mc:Choice>
  </mc:AlternateContent>
  <xr:revisionPtr revIDLastSave="0" documentId="8_{8BA57157-9D67-4E23-BEE8-EF31866E21A5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003497 ALT03497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'00003497 ALT03497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'00003497 ALT03497 Pol'!$A$1:$Y$300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299" i="12"/>
  <c r="BA91" i="12"/>
  <c r="BA74" i="12"/>
  <c r="BA61" i="12"/>
  <c r="BA21" i="12"/>
  <c r="BA17" i="12"/>
  <c r="BA10" i="12"/>
  <c r="G9" i="12"/>
  <c r="I9" i="12"/>
  <c r="I8" i="12" s="1"/>
  <c r="K9" i="12"/>
  <c r="M9" i="12"/>
  <c r="O9" i="12"/>
  <c r="O8" i="12" s="1"/>
  <c r="Q9" i="12"/>
  <c r="Q8" i="12" s="1"/>
  <c r="V9" i="12"/>
  <c r="V8" i="12" s="1"/>
  <c r="G16" i="12"/>
  <c r="I16" i="12"/>
  <c r="K16" i="12"/>
  <c r="K8" i="12" s="1"/>
  <c r="M16" i="12"/>
  <c r="O16" i="12"/>
  <c r="Q16" i="12"/>
  <c r="V16" i="12"/>
  <c r="G20" i="12"/>
  <c r="I20" i="12"/>
  <c r="K20" i="12"/>
  <c r="M20" i="12"/>
  <c r="O20" i="12"/>
  <c r="Q20" i="12"/>
  <c r="V20" i="12"/>
  <c r="G25" i="12"/>
  <c r="I25" i="12"/>
  <c r="K25" i="12"/>
  <c r="M25" i="12"/>
  <c r="O25" i="12"/>
  <c r="Q25" i="12"/>
  <c r="V25" i="12"/>
  <c r="G32" i="12"/>
  <c r="M32" i="12" s="1"/>
  <c r="I32" i="12"/>
  <c r="K32" i="12"/>
  <c r="O32" i="12"/>
  <c r="Q32" i="12"/>
  <c r="V32" i="12"/>
  <c r="G36" i="12"/>
  <c r="M36" i="12" s="1"/>
  <c r="I36" i="12"/>
  <c r="K36" i="12"/>
  <c r="O36" i="12"/>
  <c r="Q36" i="12"/>
  <c r="V36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6" i="12"/>
  <c r="I46" i="12"/>
  <c r="K46" i="12"/>
  <c r="M46" i="12"/>
  <c r="O46" i="12"/>
  <c r="Q46" i="12"/>
  <c r="V46" i="12"/>
  <c r="G49" i="12"/>
  <c r="I49" i="12"/>
  <c r="K49" i="12"/>
  <c r="M49" i="12"/>
  <c r="O49" i="12"/>
  <c r="Q49" i="12"/>
  <c r="V49" i="12"/>
  <c r="G53" i="12"/>
  <c r="K53" i="12"/>
  <c r="M53" i="12"/>
  <c r="Q53" i="12"/>
  <c r="V53" i="12"/>
  <c r="G54" i="12"/>
  <c r="I54" i="12"/>
  <c r="I53" i="12" s="1"/>
  <c r="K54" i="12"/>
  <c r="M54" i="12"/>
  <c r="O54" i="12"/>
  <c r="O53" i="12" s="1"/>
  <c r="Q54" i="12"/>
  <c r="V54" i="12"/>
  <c r="Q59" i="12"/>
  <c r="G60" i="12"/>
  <c r="I60" i="12"/>
  <c r="I59" i="12" s="1"/>
  <c r="K60" i="12"/>
  <c r="M60" i="12"/>
  <c r="O60" i="12"/>
  <c r="Q60" i="12"/>
  <c r="V60" i="12"/>
  <c r="V59" i="12" s="1"/>
  <c r="G66" i="12"/>
  <c r="I66" i="12"/>
  <c r="K66" i="12"/>
  <c r="K59" i="12" s="1"/>
  <c r="M66" i="12"/>
  <c r="O66" i="12"/>
  <c r="O59" i="12" s="1"/>
  <c r="Q66" i="12"/>
  <c r="V66" i="12"/>
  <c r="G69" i="12"/>
  <c r="G59" i="12" s="1"/>
  <c r="I69" i="12"/>
  <c r="K69" i="12"/>
  <c r="O69" i="12"/>
  <c r="Q69" i="12"/>
  <c r="V69" i="12"/>
  <c r="G72" i="12"/>
  <c r="I72" i="12"/>
  <c r="M72" i="12"/>
  <c r="O72" i="12"/>
  <c r="V72" i="12"/>
  <c r="G73" i="12"/>
  <c r="I73" i="12"/>
  <c r="K73" i="12"/>
  <c r="K72" i="12" s="1"/>
  <c r="M73" i="12"/>
  <c r="O73" i="12"/>
  <c r="Q73" i="12"/>
  <c r="Q72" i="12" s="1"/>
  <c r="V73" i="12"/>
  <c r="G78" i="12"/>
  <c r="K78" i="12"/>
  <c r="M78" i="12"/>
  <c r="Q78" i="12"/>
  <c r="V78" i="12"/>
  <c r="G79" i="12"/>
  <c r="I79" i="12"/>
  <c r="I78" i="12" s="1"/>
  <c r="K79" i="12"/>
  <c r="M79" i="12"/>
  <c r="O79" i="12"/>
  <c r="O78" i="12" s="1"/>
  <c r="Q79" i="12"/>
  <c r="V79" i="12"/>
  <c r="G83" i="12"/>
  <c r="K83" i="12"/>
  <c r="O83" i="12"/>
  <c r="Q83" i="12"/>
  <c r="G84" i="12"/>
  <c r="I84" i="12"/>
  <c r="I83" i="12" s="1"/>
  <c r="K84" i="12"/>
  <c r="M84" i="12"/>
  <c r="M83" i="12" s="1"/>
  <c r="O84" i="12"/>
  <c r="Q84" i="12"/>
  <c r="V84" i="12"/>
  <c r="V83" i="12" s="1"/>
  <c r="K89" i="12"/>
  <c r="O89" i="12"/>
  <c r="V89" i="12"/>
  <c r="G90" i="12"/>
  <c r="M90" i="12" s="1"/>
  <c r="M89" i="12" s="1"/>
  <c r="I90" i="12"/>
  <c r="I89" i="12" s="1"/>
  <c r="K90" i="12"/>
  <c r="O90" i="12"/>
  <c r="Q90" i="12"/>
  <c r="Q89" i="12" s="1"/>
  <c r="V90" i="12"/>
  <c r="I93" i="12"/>
  <c r="G94" i="12"/>
  <c r="I94" i="12"/>
  <c r="K94" i="12"/>
  <c r="K93" i="12" s="1"/>
  <c r="M94" i="12"/>
  <c r="M93" i="12" s="1"/>
  <c r="O94" i="12"/>
  <c r="Q94" i="12"/>
  <c r="Q93" i="12" s="1"/>
  <c r="V94" i="12"/>
  <c r="G100" i="12"/>
  <c r="I100" i="12"/>
  <c r="K100" i="12"/>
  <c r="M100" i="12"/>
  <c r="O100" i="12"/>
  <c r="Q100" i="12"/>
  <c r="V100" i="12"/>
  <c r="V93" i="12" s="1"/>
  <c r="G105" i="12"/>
  <c r="I105" i="12"/>
  <c r="K105" i="12"/>
  <c r="M105" i="12"/>
  <c r="O105" i="12"/>
  <c r="O93" i="12" s="1"/>
  <c r="Q105" i="12"/>
  <c r="V105" i="12"/>
  <c r="G110" i="12"/>
  <c r="M110" i="12" s="1"/>
  <c r="I110" i="12"/>
  <c r="K110" i="12"/>
  <c r="O110" i="12"/>
  <c r="Q110" i="12"/>
  <c r="V110" i="12"/>
  <c r="G115" i="12"/>
  <c r="I115" i="12"/>
  <c r="K115" i="12"/>
  <c r="M115" i="12"/>
  <c r="O115" i="12"/>
  <c r="Q115" i="12"/>
  <c r="V115" i="12"/>
  <c r="G118" i="12"/>
  <c r="M118" i="12" s="1"/>
  <c r="I118" i="12"/>
  <c r="K118" i="12"/>
  <c r="O118" i="12"/>
  <c r="Q118" i="12"/>
  <c r="V118" i="12"/>
  <c r="G121" i="12"/>
  <c r="G122" i="12"/>
  <c r="M122" i="12" s="1"/>
  <c r="I122" i="12"/>
  <c r="I121" i="12" s="1"/>
  <c r="K122" i="12"/>
  <c r="K121" i="12" s="1"/>
  <c r="O122" i="12"/>
  <c r="O121" i="12" s="1"/>
  <c r="Q122" i="12"/>
  <c r="V122" i="12"/>
  <c r="V121" i="12" s="1"/>
  <c r="G129" i="12"/>
  <c r="I129" i="12"/>
  <c r="K129" i="12"/>
  <c r="M129" i="12"/>
  <c r="O129" i="12"/>
  <c r="Q129" i="12"/>
  <c r="Q121" i="12" s="1"/>
  <c r="V129" i="12"/>
  <c r="G134" i="12"/>
  <c r="I134" i="12"/>
  <c r="K134" i="12"/>
  <c r="M134" i="12"/>
  <c r="O134" i="12"/>
  <c r="Q134" i="12"/>
  <c r="V134" i="12"/>
  <c r="G140" i="12"/>
  <c r="I140" i="12"/>
  <c r="K140" i="12"/>
  <c r="M140" i="12"/>
  <c r="O140" i="12"/>
  <c r="Q140" i="12"/>
  <c r="V140" i="12"/>
  <c r="G144" i="12"/>
  <c r="M144" i="12" s="1"/>
  <c r="I144" i="12"/>
  <c r="K144" i="12"/>
  <c r="O144" i="12"/>
  <c r="Q144" i="12"/>
  <c r="V144" i="12"/>
  <c r="G147" i="12"/>
  <c r="I147" i="12"/>
  <c r="K147" i="12"/>
  <c r="M147" i="12"/>
  <c r="O147" i="12"/>
  <c r="Q147" i="12"/>
  <c r="V147" i="12"/>
  <c r="G154" i="12"/>
  <c r="M154" i="12" s="1"/>
  <c r="I154" i="12"/>
  <c r="K154" i="12"/>
  <c r="O154" i="12"/>
  <c r="Q154" i="12"/>
  <c r="V154" i="12"/>
  <c r="G162" i="12"/>
  <c r="M162" i="12" s="1"/>
  <c r="I162" i="12"/>
  <c r="K162" i="12"/>
  <c r="O162" i="12"/>
  <c r="Q162" i="12"/>
  <c r="V162" i="12"/>
  <c r="G170" i="12"/>
  <c r="M170" i="12" s="1"/>
  <c r="I170" i="12"/>
  <c r="K170" i="12"/>
  <c r="O170" i="12"/>
  <c r="Q170" i="12"/>
  <c r="V170" i="12"/>
  <c r="G173" i="12"/>
  <c r="I173" i="12"/>
  <c r="K173" i="12"/>
  <c r="M173" i="12"/>
  <c r="O173" i="12"/>
  <c r="Q173" i="12"/>
  <c r="V173" i="12"/>
  <c r="G183" i="12"/>
  <c r="I183" i="12"/>
  <c r="K183" i="12"/>
  <c r="M183" i="12"/>
  <c r="O183" i="12"/>
  <c r="Q183" i="12"/>
  <c r="V183" i="12"/>
  <c r="G193" i="12"/>
  <c r="I193" i="12"/>
  <c r="K193" i="12"/>
  <c r="M193" i="12"/>
  <c r="O193" i="12"/>
  <c r="Q193" i="12"/>
  <c r="V193" i="12"/>
  <c r="G196" i="12"/>
  <c r="M196" i="12" s="1"/>
  <c r="I196" i="12"/>
  <c r="K196" i="12"/>
  <c r="O196" i="12"/>
  <c r="Q196" i="12"/>
  <c r="V196" i="12"/>
  <c r="G201" i="12"/>
  <c r="I201" i="12"/>
  <c r="K201" i="12"/>
  <c r="M201" i="12"/>
  <c r="O201" i="12"/>
  <c r="Q201" i="12"/>
  <c r="V201" i="12"/>
  <c r="G206" i="12"/>
  <c r="M206" i="12" s="1"/>
  <c r="I206" i="12"/>
  <c r="K206" i="12"/>
  <c r="O206" i="12"/>
  <c r="Q206" i="12"/>
  <c r="V206" i="12"/>
  <c r="G213" i="12"/>
  <c r="M213" i="12" s="1"/>
  <c r="I213" i="12"/>
  <c r="K213" i="12"/>
  <c r="O213" i="12"/>
  <c r="Q213" i="12"/>
  <c r="V213" i="12"/>
  <c r="G216" i="12"/>
  <c r="M216" i="12" s="1"/>
  <c r="I216" i="12"/>
  <c r="K216" i="12"/>
  <c r="O216" i="12"/>
  <c r="Q216" i="12"/>
  <c r="V216" i="12"/>
  <c r="K219" i="12"/>
  <c r="G220" i="12"/>
  <c r="G219" i="12" s="1"/>
  <c r="I220" i="12"/>
  <c r="K220" i="12"/>
  <c r="M220" i="12"/>
  <c r="O220" i="12"/>
  <c r="O219" i="12" s="1"/>
  <c r="Q220" i="12"/>
  <c r="V220" i="12"/>
  <c r="V219" i="12" s="1"/>
  <c r="G224" i="12"/>
  <c r="I224" i="12"/>
  <c r="K224" i="12"/>
  <c r="M224" i="12"/>
  <c r="O224" i="12"/>
  <c r="Q224" i="12"/>
  <c r="V224" i="12"/>
  <c r="G228" i="12"/>
  <c r="M228" i="12" s="1"/>
  <c r="I228" i="12"/>
  <c r="K228" i="12"/>
  <c r="O228" i="12"/>
  <c r="Q228" i="12"/>
  <c r="Q219" i="12" s="1"/>
  <c r="V228" i="12"/>
  <c r="G232" i="12"/>
  <c r="I232" i="12"/>
  <c r="I219" i="12" s="1"/>
  <c r="K232" i="12"/>
  <c r="M232" i="12"/>
  <c r="O232" i="12"/>
  <c r="Q232" i="12"/>
  <c r="V232" i="12"/>
  <c r="G237" i="12"/>
  <c r="M237" i="12" s="1"/>
  <c r="I237" i="12"/>
  <c r="K237" i="12"/>
  <c r="O237" i="12"/>
  <c r="Q237" i="12"/>
  <c r="V237" i="12"/>
  <c r="G241" i="12"/>
  <c r="M241" i="12" s="1"/>
  <c r="I241" i="12"/>
  <c r="K241" i="12"/>
  <c r="O241" i="12"/>
  <c r="Q241" i="12"/>
  <c r="V241" i="12"/>
  <c r="G245" i="12"/>
  <c r="M245" i="12" s="1"/>
  <c r="I245" i="12"/>
  <c r="K245" i="12"/>
  <c r="O245" i="12"/>
  <c r="Q245" i="12"/>
  <c r="V245" i="12"/>
  <c r="I248" i="12"/>
  <c r="K248" i="12"/>
  <c r="G249" i="12"/>
  <c r="G248" i="12" s="1"/>
  <c r="I249" i="12"/>
  <c r="K249" i="12"/>
  <c r="M249" i="12"/>
  <c r="M248" i="12" s="1"/>
  <c r="O249" i="12"/>
  <c r="O248" i="12" s="1"/>
  <c r="Q249" i="12"/>
  <c r="V249" i="12"/>
  <c r="V248" i="12" s="1"/>
  <c r="G257" i="12"/>
  <c r="I257" i="12"/>
  <c r="K257" i="12"/>
  <c r="M257" i="12"/>
  <c r="O257" i="12"/>
  <c r="Q257" i="12"/>
  <c r="V257" i="12"/>
  <c r="G275" i="12"/>
  <c r="M275" i="12" s="1"/>
  <c r="I275" i="12"/>
  <c r="K275" i="12"/>
  <c r="O275" i="12"/>
  <c r="Q275" i="12"/>
  <c r="Q248" i="12" s="1"/>
  <c r="V275" i="12"/>
  <c r="I278" i="12"/>
  <c r="Q278" i="12"/>
  <c r="V278" i="12"/>
  <c r="G279" i="12"/>
  <c r="G278" i="12" s="1"/>
  <c r="I279" i="12"/>
  <c r="K279" i="12"/>
  <c r="K278" i="12" s="1"/>
  <c r="O279" i="12"/>
  <c r="O278" i="12" s="1"/>
  <c r="Q279" i="12"/>
  <c r="V279" i="12"/>
  <c r="G287" i="12"/>
  <c r="M287" i="12" s="1"/>
  <c r="I287" i="12"/>
  <c r="K287" i="12"/>
  <c r="O287" i="12"/>
  <c r="Q287" i="12"/>
  <c r="V287" i="12"/>
  <c r="AE299" i="12"/>
  <c r="AF299" i="12"/>
  <c r="I20" i="1"/>
  <c r="I19" i="1"/>
  <c r="I18" i="1"/>
  <c r="I17" i="1"/>
  <c r="I16" i="1"/>
  <c r="F43" i="1"/>
  <c r="G43" i="1"/>
  <c r="G25" i="1" s="1"/>
  <c r="A25" i="1" s="1"/>
  <c r="H42" i="1"/>
  <c r="I42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I65" i="1" l="1"/>
  <c r="J64" i="1" s="1"/>
  <c r="J59" i="1"/>
  <c r="J56" i="1"/>
  <c r="G26" i="1"/>
  <c r="A26" i="1"/>
  <c r="G28" i="1"/>
  <c r="G23" i="1"/>
  <c r="M121" i="12"/>
  <c r="M8" i="12"/>
  <c r="M219" i="12"/>
  <c r="G89" i="12"/>
  <c r="G8" i="12"/>
  <c r="G93" i="12"/>
  <c r="M279" i="12"/>
  <c r="M278" i="12" s="1"/>
  <c r="M69" i="12"/>
  <c r="M59" i="12" s="1"/>
  <c r="I21" i="1"/>
  <c r="I39" i="1"/>
  <c r="I43" i="1" s="1"/>
  <c r="J63" i="1" l="1"/>
  <c r="J54" i="1"/>
  <c r="J58" i="1"/>
  <c r="J61" i="1"/>
  <c r="J55" i="1"/>
  <c r="J62" i="1"/>
  <c r="J60" i="1"/>
  <c r="J53" i="1"/>
  <c r="J57" i="1"/>
  <c r="A23" i="1"/>
  <c r="J39" i="1"/>
  <c r="J43" i="1" s="1"/>
  <c r="J42" i="1"/>
  <c r="J41" i="1"/>
  <c r="J65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Bednar</author>
  </authors>
  <commentList>
    <comment ref="S6" authorId="0" shapeId="0" xr:uid="{E5C8C58B-0791-4BD9-B784-292EFD24E12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45DD4D-6909-4FA6-98F5-72D22EE875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<sst xmlns="http://schemas.openxmlformats.org/spreadsheetml/2006/main" count="1081" uniqueCount="366">
  <si>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</si>
  <si>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</si>
  <si>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</si>
  <si>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</si>
  <si>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</si>
  <si>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</si>
  <si>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</si>
  <si>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</si>
  <si>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</si>
  <si>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</si>
  <si>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</si>
  <si>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</si>
  <si>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</si>
  <si>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</si>
  <si>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</si>
  <si>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</si>
  <si>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</si>
  <si>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</si>
  <si>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</si>
  <si>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</si>
  <si>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</si>
  <si>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</si>
  <si>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</si>
  <si>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</si>
  <si>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</si>
  <si>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</si>
  <si>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</si>
  <si>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</si>
  <si>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</si>
  <si>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</si>
  <si>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</si>
  <si>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</si>
  <si>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</si>
  <si>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</si>
  <si>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</si>
  <si>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</si>
  <si>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</si>
  <si>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</si>
  <si>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</si>
  <si>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</si>
  <si>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</si>
  <si>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</si>
  <si>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</si>
  <si>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ALT03497</t>
  </si>
  <si>
    <t>Venkovní učebna-vlastní altán</t>
  </si>
  <si>
    <t>00003497</t>
  </si>
  <si>
    <t>ZŠ Bosonohy-venkovní učebna</t>
  </si>
  <si>
    <t>Objekt:</t>
  </si>
  <si>
    <t>Rozpočet:</t>
  </si>
  <si>
    <t>sdfsdf</t>
  </si>
  <si>
    <t>Stavba</t>
  </si>
  <si>
    <t>Stavební objekt</t>
  </si>
  <si>
    <t>Celkem za stavbu</t>
  </si>
  <si>
    <t>CZK</t>
  </si>
  <si>
    <t>#POPS</t>
  </si>
  <si>
    <t>Popis stavby: 00003497 - ZŠ Bosonohy-venkovní učebna</t>
  </si>
  <si>
    <t>#POPO</t>
  </si>
  <si>
    <t>Popis objektu: 00003497 - ZŠ Bosonohy-venkovní učebna</t>
  </si>
  <si>
    <t>#POPR</t>
  </si>
  <si>
    <t>Popis rozpočtu: ALT03497 - Venkovní učebna-vlastní altán</t>
  </si>
  <si>
    <t>Rekapitulace dílů</t>
  </si>
  <si>
    <t>Typ dílu</t>
  </si>
  <si>
    <t>1</t>
  </si>
  <si>
    <t>Zemní práce</t>
  </si>
  <si>
    <t>2</t>
  </si>
  <si>
    <t>Základy a zvláštní zakládání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</si>
  <si>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</si>
  <si>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</si>
  <si>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</si>
  <si>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</si>
  <si>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</si>
  <si>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</si>
  <si>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</si>
  <si>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</si>
  <si>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</si>
  <si>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</si>
  <si>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</si>
  <si>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</si>
  <si>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</si>
  <si>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</si>
  <si>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</si>
  <si>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</si>
  <si>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</si>
  <si>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</si>
  <si>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</si>
  <si>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</si>
  <si>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</si>
  <si>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</si>
  <si>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</si>
  <si>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</si>
  <si>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</si>
  <si>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</si>
  <si>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</si>
  <si>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</si>
  <si>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</si>
  <si>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</si>
  <si>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</si>
  <si>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</si>
  <si>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</si>
  <si>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</si>
  <si>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</si>
  <si>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</si>
  <si>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</si>
  <si>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</si>
  <si>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</si>
  <si>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</si>
  <si>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</si>
  <si>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</si>
  <si>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</si>
  <si>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</si>
  <si>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</si>
  <si>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</si>
  <si>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</si>
  <si>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</si>
  <si>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</si>
  <si>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</si>
  <si>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</si>
  <si>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132201210R00</t>
  </si>
  <si>
    <t xml:space="preserve">Hloubení rýh šířky přes 60 do 200 cm do 50 m3, v hornině 3, hloubení strojně </t>
  </si>
  <si>
    <t>m3</t>
  </si>
  <si>
    <t>800-1</t>
  </si>
  <si>
    <t>RTS 23/ I</t>
  </si>
  <si>
    <t>Indiv</t>
  </si>
  <si>
    <t>Práce</t>
  </si>
  <si>
    <t>Běžná</t>
  </si>
  <si>
    <t>POL1_1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</si>
  <si>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</si>
  <si>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SPI</t>
  </si>
  <si>
    <t xml:space="preserve">č.v.D.1.1.04-venkovní učebna-altán : </t>
  </si>
  <si>
    <t>VV</t>
  </si>
  <si>
    <t xml:space="preserve">statický výpočet (4.betonová základová deska) : </t>
  </si>
  <si>
    <t xml:space="preserve">posledních 100mm dokop ručně : </t>
  </si>
  <si>
    <t xml:space="preserve">pro patky 900x900x800mm  : 0,9*0,9*0,7*8 </t>
  </si>
  <si>
    <t>SPU</t>
  </si>
  <si>
    <t>132201219R00</t>
  </si>
  <si>
    <t xml:space="preserve">Hloubení rýh šířky přes 60 do 200 cm příplatek za lepivost, v hornině 3,  </t>
  </si>
  <si>
    <t>50% kubatury : 4,536*0,5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</si>
  <si>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</si>
  <si>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</si>
  <si>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</si>
  <si>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v.č.D.1.1.02-situace vytýčení stavby : </t>
  </si>
  <si>
    <t>odkop pro vsakovací objekt-podle technické zprávy   : 4</t>
  </si>
  <si>
    <t>139601102R00</t>
  </si>
  <si>
    <t>Ruční výkop jam, rýh a šachet v hornině 3</t>
  </si>
  <si>
    <t>s přehozením na vzdálenost do 5 m nebo s naložením na ruční dopravní prostředek</t>
  </si>
  <si>
    <t xml:space="preserve">pro patky 900x900x800mm  : 0,9*0,9*0,1*8 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</si>
  <si>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</si>
  <si>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</si>
  <si>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</si>
  <si>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zemina vytěžená : 4,536+4+0,648</t>
  </si>
  <si>
    <t>162701109R00</t>
  </si>
  <si>
    <t>Vodorovné přemístění výkopku příplatek k ceně za každých dalších i započatých 1 000 m přes 10 000 m  z horniny 1 až 4</t>
  </si>
  <si>
    <t>zemina vytěžená (do 20 km) : 9,184*10</t>
  </si>
  <si>
    <t>171201201R00</t>
  </si>
  <si>
    <t>Uložení sypaniny na dočasnou skládku tak, že na 1 m2 plochy připadá přes 2 m3 výkopku nebo ornice</t>
  </si>
  <si>
    <t>zemina vytěžená (uložená na skládce) : 9,184</t>
  </si>
  <si>
    <t>199000002R00</t>
  </si>
  <si>
    <t>Poplatky za skládku horniny 1- 4, skupina 17 05 04 z Katalogu odpadů</t>
  </si>
  <si>
    <t>zemina (uložená na skládce) : 9,184</t>
  </si>
  <si>
    <t>1-1</t>
  </si>
  <si>
    <t>Lavičky a vyměření na stavbě, ne geodetické vytýčení</t>
  </si>
  <si>
    <t>kpl</t>
  </si>
  <si>
    <t>Vlastní</t>
  </si>
  <si>
    <t>583419003R</t>
  </si>
  <si>
    <t>kamenivo přírodní drcené frakce 32,0 až 63,0 mm; třída B</t>
  </si>
  <si>
    <t>t</t>
  </si>
  <si>
    <t>SPCM</t>
  </si>
  <si>
    <t>Specifikace</t>
  </si>
  <si>
    <t>POL3_1</t>
  </si>
  <si>
    <t xml:space="preserve">zásyp drceným kamenivem fr.32-64 : </t>
  </si>
  <si>
    <t>vsakovací objekt-podle technické zprávy   : 4*1,8*1,1</t>
  </si>
  <si>
    <t>275313611R00</t>
  </si>
  <si>
    <t>Beton základových patek prostý třídy C 16/20</t>
  </si>
  <si>
    <t>801-1</t>
  </si>
  <si>
    <t>patky 900x900x800mm (betonáž do výkopu) : 0,9*0,9*0,8*8*1,035</t>
  </si>
  <si>
    <t>631571010R00</t>
  </si>
  <si>
    <t>Násyp pod podlahy z kameniva bez dodávky materiálu  bez určení tloušťky</t>
  </si>
  <si>
    <t>pod mazaniny a dlažby, popř. na plochých střechách, vodorovný nebo ve spádu, s udusáním a urovnáním povrchu,</t>
  </si>
  <si>
    <t>substrát tl.100mm-střecha S3 (část) : (5,5-0,3*2)*(5,7-0,3*2)*0,1</t>
  </si>
  <si>
    <t>kačírek po obvodě střechy S3 (š.300mm) : ((5,5*2+(5,7-0,3)*2)*0,3*0,1)</t>
  </si>
  <si>
    <t>10371505</t>
  </si>
  <si>
    <t>substrát pro zakládání střešních zahrad a vegetačních střech s výškou vegetačního substrátu od 60 do 200 mm; balení balení po 2 m3</t>
  </si>
  <si>
    <t>substrát tl.100mm (dodávka) : 2,499*1,1</t>
  </si>
  <si>
    <t>58333665</t>
  </si>
  <si>
    <t>kamenivo přírodní těžené frakce 22,0 až 32,0 mm; třída prané, kačírek</t>
  </si>
  <si>
    <t>dodávka kačírku : 0,654*1,1</t>
  </si>
  <si>
    <t>831350012RAA</t>
  </si>
  <si>
    <t>Kanalizace z trub plastových D 160 mm, hloubka 2,0 m</t>
  </si>
  <si>
    <t>m</t>
  </si>
  <si>
    <t>AP-HSV</t>
  </si>
  <si>
    <t>Agregovaná položka</t>
  </si>
  <si>
    <t>POL2_1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</si>
  <si>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</si>
  <si>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>odvod vody ze střechy altánu do vsakovacího objektu : 2+1,2+0,5</t>
  </si>
  <si>
    <t>941955001R00</t>
  </si>
  <si>
    <t>Lešení lehké pracovní pomocné pomocné, o výšce lešeňové podlahy do 1,2 m</t>
  </si>
  <si>
    <t>m2</t>
  </si>
  <si>
    <t>800-3</t>
  </si>
  <si>
    <t>pro montáž altánu : (6+1*2)*(6+1*2)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</si>
  <si>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</si>
  <si>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</si>
  <si>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altán : 5,5*5,5</t>
  </si>
  <si>
    <t>střecha altánu : 6*6/3</t>
  </si>
  <si>
    <t>998011001R00</t>
  </si>
  <si>
    <t>Přesun hmot pro budovy s nosnou konstrukcí zděnou výšky do 6 m</t>
  </si>
  <si>
    <t>POL1_</t>
  </si>
  <si>
    <t>přesun hmot pro budovy občanské výstavby (JKSO 801), budovy pro bydlení (JKSO 803) budovy pro výrobu a služby (JKSO 812) s nosnou svislou konstrukcí zděnou z cihel nebo tvárnic nebo kovovou</t>
  </si>
  <si>
    <t>711481020RZ1</t>
  </si>
  <si>
    <t>Izolace proti tlakové vodě profilovanými fóliemi vodorovná, napojení s přesahem, tloušťka s nopy 8 mm</t>
  </si>
  <si>
    <t>800-711</t>
  </si>
  <si>
    <t>POL1_7</t>
  </si>
  <si>
    <t>včetně dodávky fólie a doplňků,</t>
  </si>
  <si>
    <t xml:space="preserve">folie nopová : </t>
  </si>
  <si>
    <t xml:space="preserve">střecha   : 5,5*5,7 </t>
  </si>
  <si>
    <t>712372121RS3</t>
  </si>
  <si>
    <t>Povlakové krytiny střech do 10° termoplasty kotvené do profilovaného plechu nebo do bednění, 4 kotvy/m2, pro tl. izolace do 160 mm, včetně dodávky fólie, tloušťky 1,5 mm</t>
  </si>
  <si>
    <t xml:space="preserve">folie PVC-P : </t>
  </si>
  <si>
    <t>střecha (vč.vytažení na svislo) : 5,5*5,7+(5,5+5,7)*0,2</t>
  </si>
  <si>
    <t>712391171RT1</t>
  </si>
  <si>
    <t>Textílie na střechách do 10° podkladní, položení - bez dodávky textílie</t>
  </si>
  <si>
    <t xml:space="preserve">podkladní geotextilie 300g/m2 : </t>
  </si>
  <si>
    <t>712391172RT1</t>
  </si>
  <si>
    <t>Textílie na střechách do 10° ochranná, položení - bez dodávky textílie</t>
  </si>
  <si>
    <t xml:space="preserve">ochranná geotextilie 300g/m2 (2x) : </t>
  </si>
  <si>
    <t>střecha (vč.vytažení na svislo) : (5,5*5,7+(5,5+5,7)*0,2)*2</t>
  </si>
  <si>
    <t>69366198</t>
  </si>
  <si>
    <t>geotextilie PP; funkce separační, ochranná, výztužná, filtrační; plošná hmotnost 300 g/m2; zpevněná oboustranně</t>
  </si>
  <si>
    <t>POL3_7</t>
  </si>
  <si>
    <t>dodávka textilie 300g/m2 : (33,59+67,18)*1,05</t>
  </si>
  <si>
    <t>998712101R00</t>
  </si>
  <si>
    <t>Přesun hmot pro povlakové krytiny v objektech výšky do 6 m</t>
  </si>
  <si>
    <t>RTS 18/ II</t>
  </si>
  <si>
    <t>Přesun hmot</t>
  </si>
  <si>
    <t>POL7_</t>
  </si>
  <si>
    <t>50 m vodorovně</t>
  </si>
  <si>
    <t>762313112R00</t>
  </si>
  <si>
    <t>Montáž ocelových spojovacích prostředků svorníků, šroubů   délky přes 150 do 300 mm</t>
  </si>
  <si>
    <t>kus</t>
  </si>
  <si>
    <t>800-762</t>
  </si>
  <si>
    <t xml:space="preserve">statický výpočet (5.styky a spoje konstrukce) : </t>
  </si>
  <si>
    <t xml:space="preserve">svorník M16 : </t>
  </si>
  <si>
    <t>v místě rohové botky : 4*2*4</t>
  </si>
  <si>
    <t xml:space="preserve">            středové botky  : 4*4</t>
  </si>
  <si>
    <t>762332110R00</t>
  </si>
  <si>
    <t>Vázané konstrukce krovů montáž  střech pultových, sedlových, valbových, stanových čtvercového nebo obdélníkového půdorysu z řeziva, průřezové plochy do 120 cm2</t>
  </si>
  <si>
    <t xml:space="preserve">skladba střechy S3  : </t>
  </si>
  <si>
    <t>fošny ve spádu 50x50-130mm,13ks,dl.5500mm : 5,5*13</t>
  </si>
  <si>
    <t>762341220R00</t>
  </si>
  <si>
    <t xml:space="preserve">Montáž bednění z velkoplošných desek na bázi dřeva včetně vyřezání otvorů,  </t>
  </si>
  <si>
    <t>bednění</t>
  </si>
  <si>
    <t>palubka hoblovaná tl.30mm : 6*6</t>
  </si>
  <si>
    <t>762395000R00</t>
  </si>
  <si>
    <t>Spojovací a ochranné prostředky svory, prkna, hřebíky, pásová ocel, vruty, impregnace</t>
  </si>
  <si>
    <t>fošny ve spádu 50x50-130mm,13ks,dl.5500mm : 71,5*(0,05*0,05+0,05*0,13)/2</t>
  </si>
  <si>
    <t>palubka hoblovaná tl.30mm : 36*0,03</t>
  </si>
  <si>
    <t>762495000R00</t>
  </si>
  <si>
    <t>Spojovací a ochranné prostředky hřebíky, vruty</t>
  </si>
  <si>
    <t>deska OSB tl.25mm (atika po obvodě) : 6,76</t>
  </si>
  <si>
    <t>762712140R00</t>
  </si>
  <si>
    <t>Prostorové vázané konstrukce z řeziva montáž hraněného , průřezové plochy přes 228 do 450 cm2</t>
  </si>
  <si>
    <t>včetně vyvrtání děr, osazení svorníků a dotažení rektifikačních článků.</t>
  </si>
  <si>
    <t xml:space="preserve">statický výpočet (1.-3.náčrt kce,stropní konstrukce,nosná podpěra P1)  : </t>
  </si>
  <si>
    <t xml:space="preserve">hranoly KVH : </t>
  </si>
  <si>
    <t>sloupy a vzpěry 180x180mm : 2,15*4+2,2*2*4</t>
  </si>
  <si>
    <t>762712150R00</t>
  </si>
  <si>
    <t>Prostorové vázané konstrukce z řeziva montáž hraněného , průřezové plochy přes 450 do 600 cm2</t>
  </si>
  <si>
    <t>nosná podpěra P1 180x280mm : 5,5*4</t>
  </si>
  <si>
    <t>stropní trámy T1 180x280mm : (5,5-0,18*2)*5</t>
  </si>
  <si>
    <t>762795000R00</t>
  </si>
  <si>
    <t>Spojovací a ochranné prostředky hřebíky, svory, fiksační prkna, impregnace</t>
  </si>
  <si>
    <t>sloupy a vzpěry 180x180mm : 26,2*0,18*0,18</t>
  </si>
  <si>
    <t>nosná podpěra P1 180x280mm : 22*0,18*0,28</t>
  </si>
  <si>
    <t>stropní trámy T1 180x280mm : 25,7*0,18*0,28</t>
  </si>
  <si>
    <t>762895000R00</t>
  </si>
  <si>
    <t>Spojovací a ochranné prostředky hřebíky, svory, impregnace</t>
  </si>
  <si>
    <t>záklop z OSB desek tl.25mm : 30,25*0,025</t>
  </si>
  <si>
    <t>762911121R00</t>
  </si>
  <si>
    <t xml:space="preserve">Impregnace řeziva tlakovakuová, ochrana proti dřevokazným houbám, plísním a dřevokaznému hmyzu </t>
  </si>
  <si>
    <t>605-158670VC</t>
  </si>
  <si>
    <t>Hranol konstrukční masivní KVH pohledový, rozměr 180x180mm,popř.180x280mm</t>
  </si>
  <si>
    <t>Mezisoučet</t>
  </si>
  <si>
    <t>ztratné : 3,253*0,1</t>
  </si>
  <si>
    <t>611-899VC</t>
  </si>
  <si>
    <t>Palubka SM tl. 30mm,šíře 146 mm</t>
  </si>
  <si>
    <t>palubka hoblovaná tl.30mm : 36*1,1</t>
  </si>
  <si>
    <t>762 43-1027.RVC</t>
  </si>
  <si>
    <t>Obložení stěn OSB 25 P+D přibití</t>
  </si>
  <si>
    <t xml:space="preserve">po obvodě střechy S3  : </t>
  </si>
  <si>
    <t>atika po obvodě : (5,5+5,7*2)*0,4</t>
  </si>
  <si>
    <t>762 81-0027.RVC</t>
  </si>
  <si>
    <t>Záklop OSB 25 P+D na trám šroub</t>
  </si>
  <si>
    <t>záklop z OSB desek tl.25mm : 5,5*5,5</t>
  </si>
  <si>
    <t>55399991</t>
  </si>
  <si>
    <t>výrobek kovový vyrobený tvarováním, svařováním, nebo šroubováním, hmotnost výrobku do 1 kg</t>
  </si>
  <si>
    <t>kg</t>
  </si>
  <si>
    <t xml:space="preserve">statický výpočet (5.styky a spoje konstrukce)  : </t>
  </si>
  <si>
    <t xml:space="preserve">svorník M16 do 300mm vč.podložek,matek : </t>
  </si>
  <si>
    <t>v místě rohové botky : 32*0,55*1,08</t>
  </si>
  <si>
    <t xml:space="preserve">            středové botky  : 16*0,55*1,08</t>
  </si>
  <si>
    <t>60512687</t>
  </si>
  <si>
    <t>fošna SM, BO; tl = 30 až 60 mm; l = do 6 000 mm; jakost I</t>
  </si>
  <si>
    <t>RTS 21/ II</t>
  </si>
  <si>
    <t>fošny ve spádu 50x50-130mm,13ks,dl.5500mm : 71,5*(0,05*0,05+0,05*0,13)/2*1,1</t>
  </si>
  <si>
    <t>998762102R00</t>
  </si>
  <si>
    <t>Přesun hmot pro konstrukce tesařské v objektech výšky do 12 m</t>
  </si>
  <si>
    <t>764323220R00</t>
  </si>
  <si>
    <t>Oplechování z pozinkovaného plechu výroba a montáž oplechování, včetně zhotovení rohů, spojů a dilatací  okapů na střechách s živičnou krytinou a podkladním plechem, rš 250 mm</t>
  </si>
  <si>
    <t>800-764</t>
  </si>
  <si>
    <t>okap : 5,5</t>
  </si>
  <si>
    <t>764352201R00</t>
  </si>
  <si>
    <t>Žlaby z pozinkovaného plechu dodávka a montáž žlabů včetně háků, čel, rohů, rovných hrdel a dilatací  podokapních půlkulatých, rš 250 mm</t>
  </si>
  <si>
    <t>žlab : 6</t>
  </si>
  <si>
    <t>764359211R00</t>
  </si>
  <si>
    <t>Žlaby z pozinkovaného plechu výroba a montáž doplňků žlabů - kotlík kónický  pro trouby do D 100 mm</t>
  </si>
  <si>
    <t>žlabový kotlík : 1</t>
  </si>
  <si>
    <t>764422210R00</t>
  </si>
  <si>
    <t>Oplechování říms a ozdobných prvků z pozinkovaného plechu výroba a montáž   rš 800 mm</t>
  </si>
  <si>
    <t>včetně rohů</t>
  </si>
  <si>
    <t>po obvodě střechy (ze 3 stran) : 6+5,7*2</t>
  </si>
  <si>
    <t>764454202R00</t>
  </si>
  <si>
    <t>Odpadní trouby z pozinkovaného plechu dodávka a montáž odpadní trouby z Pz plechu, kruhové včetně zděří, manžet, odboček, kolen, odskoků, výpustí vody a přechodových kusů  průměru 100 mm</t>
  </si>
  <si>
    <t>svod : 3</t>
  </si>
  <si>
    <t>764 39.1VC</t>
  </si>
  <si>
    <t>D+m kačírkové lišty nerez 45x120x2000mm, oddělující profil mezi násypem substrátu+kačírku</t>
  </si>
  <si>
    <t>po obvodě střechy (š.300mm od konstrukcí) : (5,7-0,3*2+5,5-0,3*2)*2*1,1</t>
  </si>
  <si>
    <t>998764101R00</t>
  </si>
  <si>
    <t>Přesun hmot pro konstrukce klempířské v objektech výšky do 6 m</t>
  </si>
  <si>
    <t>953981104R00</t>
  </si>
  <si>
    <t>Chemické kotvy do betonu, do cihelného zdiva do betonu, hloubky 125 mm, M 16, ampule pro chemickou kotvu</t>
  </si>
  <si>
    <t>801-4</t>
  </si>
  <si>
    <t xml:space="preserve">rohová botka (4 ks) : </t>
  </si>
  <si>
    <t xml:space="preserve">kotevní plotna k základové patce P10-270x270mm (kotvení k základu) : 4*4 </t>
  </si>
  <si>
    <t xml:space="preserve">středová botka (4 ks) : </t>
  </si>
  <si>
    <t>kotevní plotna k základové patce P10-270x270mm (kotvení k zákaldu) : 4*4</t>
  </si>
  <si>
    <t>767990010RAC</t>
  </si>
  <si>
    <t>Ostatní atypické kovové prvky 10 - 50 kg/kus</t>
  </si>
  <si>
    <t>AP-PSV</t>
  </si>
  <si>
    <t>POL2_7</t>
  </si>
  <si>
    <t>kotevní plotna na základové patce P10-270x270mm : (0,27*0,27*0,01*7850)*4</t>
  </si>
  <si>
    <t>spoj.trubka 60/5,dl.100mm : 0,1*6,782*4</t>
  </si>
  <si>
    <t xml:space="preserve">vlastní botka pl.P8,P10 : </t>
  </si>
  <si>
    <t>dno P10-270x270mm : (0,27*0,27*0,01*7850)*4</t>
  </si>
  <si>
    <t>stěny P8-350x200mm (2x) : (0,35*0,2*0,008*7850*2)*4</t>
  </si>
  <si>
    <t xml:space="preserve">         P8-350x270-350mm (2x) : ((0,35*0,27+0,35*0,35)/2*0,008*7850*2)*4</t>
  </si>
  <si>
    <t xml:space="preserve">         P8-350x250-350mm (2x) : ((0,35*0,25+0,35*0,35)/2*0,008*7850*2)*4</t>
  </si>
  <si>
    <t>998767101R00</t>
  </si>
  <si>
    <t>Přesun hmot pro kovové stavební doplňk. konstrukce v objektech výšky do 6 m</t>
  </si>
  <si>
    <t>800-767</t>
  </si>
  <si>
    <t>783592000R00</t>
  </si>
  <si>
    <t>Nátěry klempířských konstrukcí vodou ředitelné dvojnásobné se základním nátěrem</t>
  </si>
  <si>
    <t>800-783</t>
  </si>
  <si>
    <t>okap : 5,5*0,25</t>
  </si>
  <si>
    <t>žlab : 6*0,25</t>
  </si>
  <si>
    <t>žlabový kotlík : 0,15</t>
  </si>
  <si>
    <t>římsa : 17,4*0,8</t>
  </si>
  <si>
    <t>svod : 3*0,1*3,14</t>
  </si>
  <si>
    <t>783726200R00</t>
  </si>
  <si>
    <t>Nátěry tesařských konstrukcí lazurovací lazurovací, 2x lak</t>
  </si>
  <si>
    <t>včetně montáže, dodávkya demontáže lešení.</t>
  </si>
  <si>
    <t xml:space="preserve">nátěr viditelných částí dřevěné kce : </t>
  </si>
  <si>
    <t>sloupy a vzpěry 180x180mm : 26,2*0,18*4</t>
  </si>
  <si>
    <t>nosná podpěra P1 180x280mm : 22*(0,18+0,28*2)</t>
  </si>
  <si>
    <t>stropní trámy T1 180x280mm : 25,7*(0,18+0,28*2)</t>
  </si>
  <si>
    <t>palubka tl.30mm (zespodu) : 36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</si>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</sst>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.00"/>
    <numFmt numFmtId="165" formatCode="#\ ##0"/>
    <numFmt numFmtId="166" formatCode="#\ ##0.0"/>
    <numFmt numFmtId="167" formatCode="#\ 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16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164" fontId="0" fillId="0" borderId="0" xfId="0" applyNumberFormat="1"/>
    <xf numFmtId="16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64" fontId="7" fillId="5" borderId="28" xfId="0" applyNumberFormat="1" applyFont="1" applyFill="1" applyBorder="1" applyAlignment="1">
      <alignment vertical="center"/>
    </xf>
    <xf numFmtId="164" fontId="7" fillId="5" borderId="29" xfId="0" applyNumberFormat="1" applyFont="1" applyFill="1" applyBorder="1" applyAlignment="1">
      <alignment vertical="center" wrapText="1"/>
    </xf>
    <xf numFmtId="164" fontId="10" fillId="5" borderId="30" xfId="0" applyNumberFormat="1" applyFont="1" applyFill="1" applyBorder="1" applyAlignment="1">
      <alignment horizontal="center" vertical="center" wrapText="1" shrinkToFit="1"/>
    </xf>
    <xf numFmtId="164" fontId="7" fillId="5" borderId="30" xfId="0" applyNumberFormat="1" applyFont="1" applyFill="1" applyBorder="1" applyAlignment="1">
      <alignment horizontal="center" vertical="center" wrapText="1" shrinkToFit="1"/>
    </xf>
    <xf numFmtId="165" fontId="7" fillId="5" borderId="30" xfId="0" applyNumberFormat="1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vertical="center"/>
    </xf>
    <xf numFmtId="164" fontId="3" fillId="0" borderId="33" xfId="0" applyNumberFormat="1" applyFont="1" applyBorder="1" applyAlignment="1">
      <alignment horizontal="right" vertical="center" wrapText="1" shrinkToFit="1"/>
    </xf>
    <xf numFmtId="164" fontId="3" fillId="0" borderId="33" xfId="0" applyNumberFormat="1" applyFont="1" applyBorder="1" applyAlignment="1">
      <alignment horizontal="right" vertical="center" shrinkToFit="1"/>
    </xf>
    <xf numFmtId="164" fontId="0" fillId="0" borderId="33" xfId="0" applyNumberFormat="1" applyBorder="1" applyAlignment="1">
      <alignment vertical="center" shrinkToFit="1"/>
    </xf>
    <xf numFmtId="165" fontId="0" fillId="0" borderId="33" xfId="0" applyNumberForma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4" fontId="8" fillId="0" borderId="33" xfId="0" applyNumberFormat="1" applyFont="1" applyBorder="1" applyAlignment="1">
      <alignment vertical="center" wrapText="1" shrinkToFit="1"/>
    </xf>
    <xf numFmtId="164" fontId="8" fillId="0" borderId="33" xfId="0" applyNumberFormat="1" applyFont="1" applyBorder="1" applyAlignment="1">
      <alignment vertical="center" shrinkToFit="1"/>
    </xf>
    <xf numFmtId="165" fontId="8" fillId="0" borderId="33" xfId="0" applyNumberFormat="1" applyFont="1" applyBorder="1" applyAlignment="1">
      <alignment vertical="center"/>
    </xf>
    <xf numFmtId="164" fontId="0" fillId="0" borderId="31" xfId="0" applyNumberFormat="1" applyBorder="1" applyAlignment="1">
      <alignment horizontal="left" vertical="center"/>
    </xf>
    <xf numFmtId="164" fontId="0" fillId="0" borderId="33" xfId="0" applyNumberFormat="1" applyBorder="1" applyAlignment="1">
      <alignment vertical="center" wrapText="1" shrinkToFit="1"/>
    </xf>
    <xf numFmtId="164" fontId="0" fillId="3" borderId="37" xfId="0" applyNumberFormat="1" applyFill="1" applyBorder="1" applyAlignment="1">
      <alignment vertical="center" wrapText="1" shrinkToFit="1"/>
    </xf>
    <xf numFmtId="164" fontId="0" fillId="3" borderId="37" xfId="0" applyNumberFormat="1" applyFill="1" applyBorder="1" applyAlignment="1">
      <alignment vertical="center" shrinkToFit="1"/>
    </xf>
    <xf numFmtId="165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6" fontId="7" fillId="0" borderId="33" xfId="0" applyNumberFormat="1" applyFont="1" applyBorder="1" applyAlignment="1">
      <alignment vertical="center"/>
    </xf>
    <xf numFmtId="166" fontId="7" fillId="3" borderId="37" xfId="0" applyNumberFormat="1" applyFont="1" applyFill="1" applyBorder="1" applyAlignment="1">
      <alignment vertical="center"/>
    </xf>
    <xf numFmtId="166" fontId="0" fillId="0" borderId="0" xfId="0" applyNumberFormat="1"/>
    <xf numFmtId="164" fontId="7" fillId="0" borderId="33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horizontal="center" vertical="center"/>
    </xf>
    <xf numFmtId="16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7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7" fontId="16" fillId="0" borderId="0" xfId="0" applyNumberFormat="1" applyFont="1" applyBorder="1" applyAlignment="1">
      <alignment vertical="top" shrinkToFit="1"/>
    </xf>
    <xf numFmtId="164" fontId="16" fillId="0" borderId="0" xfId="0" applyNumberFormat="1" applyFont="1" applyBorder="1" applyAlignment="1">
      <alignment vertical="top" shrinkToFit="1"/>
    </xf>
    <xf numFmtId="167" fontId="17" fillId="0" borderId="0" xfId="0" applyNumberFormat="1" applyFont="1" applyBorder="1" applyAlignment="1">
      <alignment horizontal="center" vertical="top" wrapText="1" shrinkToFit="1"/>
    </xf>
    <xf numFmtId="167" fontId="17" fillId="0" borderId="0" xfId="0" applyNumberFormat="1" applyFont="1" applyBorder="1" applyAlignment="1">
      <alignment vertical="top" wrapText="1" shrinkToFit="1"/>
    </xf>
    <xf numFmtId="167" fontId="18" fillId="0" borderId="0" xfId="0" applyNumberFormat="1" applyFont="1" applyBorder="1" applyAlignment="1">
      <alignment horizontal="center" vertical="top" wrapText="1" shrinkToFit="1"/>
    </xf>
    <xf numFmtId="167" fontId="18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7" fontId="8" fillId="3" borderId="18" xfId="0" applyNumberFormat="1" applyFont="1" applyFill="1" applyBorder="1" applyAlignment="1">
      <alignment vertical="top" shrinkToFit="1"/>
    </xf>
    <xf numFmtId="164" fontId="8" fillId="3" borderId="18" xfId="0" applyNumberFormat="1" applyFont="1" applyFill="1" applyBorder="1" applyAlignment="1">
      <alignment vertical="top" shrinkToFit="1"/>
    </xf>
    <xf numFmtId="164" fontId="8" fillId="3" borderId="38" xfId="0" applyNumberFormat="1" applyFont="1" applyFill="1" applyBorder="1" applyAlignment="1">
      <alignment vertical="top" shrinkToFit="1"/>
    </xf>
    <xf numFmtId="16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7" fontId="16" fillId="0" borderId="40" xfId="0" applyNumberFormat="1" applyFont="1" applyBorder="1" applyAlignment="1">
      <alignment vertical="top" shrinkToFit="1"/>
    </xf>
    <xf numFmtId="164" fontId="16" fillId="4" borderId="40" xfId="0" applyNumberFormat="1" applyFont="1" applyFill="1" applyBorder="1" applyAlignment="1" applyProtection="1">
      <alignment vertical="top" shrinkToFit="1"/>
      <protection locked="0"/>
    </xf>
    <xf numFmtId="164" fontId="16" fillId="0" borderId="40" xfId="0" applyNumberFormat="1" applyFont="1" applyBorder="1" applyAlignment="1">
      <alignment vertical="top" shrinkToFit="1"/>
    </xf>
    <xf numFmtId="16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7" fontId="17" fillId="0" borderId="0" xfId="0" quotePrefix="1" applyNumberFormat="1" applyFont="1" applyBorder="1" applyAlignment="1">
      <alignment horizontal="left" vertical="top" wrapText="1"/>
    </xf>
    <xf numFmtId="167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164" fontId="0" fillId="0" borderId="32" xfId="0" applyNumberFormat="1" applyBorder="1" applyAlignment="1">
      <alignment vertical="center" wrapText="1"/>
    </xf>
    <xf numFmtId="164" fontId="8" fillId="0" borderId="32" xfId="0" applyNumberFormat="1" applyFont="1" applyBorder="1" applyAlignment="1">
      <alignment vertical="center" wrapText="1"/>
    </xf>
    <xf numFmtId="164" fontId="0" fillId="3" borderId="34" xfId="0" applyNumberFormat="1" applyFill="1" applyBorder="1" applyAlignment="1">
      <alignment vertical="center"/>
    </xf>
    <xf numFmtId="164" fontId="0" fillId="3" borderId="35" xfId="0" applyNumberFormat="1" applyFill="1" applyBorder="1" applyAlignment="1">
      <alignment vertical="center"/>
    </xf>
    <xf numFmtId="16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6" t="s">
        <v>39</v>
      </c>
      <c r="B2" s="186"/>
      <c r="C2" s="186"/>
      <c r="D2" s="186"/>
      <c r="E2" s="186"/>
      <c r="F2" s="186"/>
      <c r="G2" s="186"/>
    </row>
  </sheetData>
  <sheetProtection algorithmName="SHA-512" hashValue="CSItoCGwTwaZE5mQO9gUvo9w4iymx7EjrsBp/iywXxAEkzGpdCEM27z9Lx5hCm03Uw8g/6Ll+KupzubhUzVxHQ==" saltValue="izgYWd/9Ta76Xbd//+p/t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abSelected="1" topLeftCell="B29" zoomScaleNormal="100" zoomScaleSheetLayoutView="75" workbookViewId="0">
      <selection activeCell="D34" sqref="D34:E3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2" t="s">
        <v>41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2"/>
      <c r="B2" s="77" t="s">
        <v>22</v>
      </c>
      <c r="C2" s="78"/>
      <c r="D2" s="79" t="s">
        <v>45</v>
      </c>
      <c r="E2" s="228" t="s">
        <v>46</v>
      </c>
      <c r="F2" s="229"/>
      <c r="G2" s="229"/>
      <c r="H2" s="229"/>
      <c r="I2" s="229"/>
      <c r="J2" s="230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1" t="s">
        <v>46</v>
      </c>
      <c r="F3" s="232"/>
      <c r="G3" s="232"/>
      <c r="H3" s="232"/>
      <c r="I3" s="232"/>
      <c r="J3" s="233"/>
    </row>
    <row r="4" spans="1:15" ht="23.25" customHeight="1" x14ac:dyDescent="0.2">
      <c r="A4" s="76">
        <v>4144</v>
      </c>
      <c r="B4" s="82" t="s">
        <v>48</v>
      </c>
      <c r="C4" s="83"/>
      <c r="D4" s="84" t="s">
        <v>43</v>
      </c>
      <c r="E4" s="211" t="s">
        <v>44</v>
      </c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42</v>
      </c>
      <c r="D5" s="216"/>
      <c r="E5" s="217"/>
      <c r="F5" s="217"/>
      <c r="G5" s="21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5"/>
      <c r="E11" s="235"/>
      <c r="F11" s="235"/>
      <c r="G11" s="235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4"/>
      <c r="F15" s="234"/>
      <c r="G15" s="236"/>
      <c r="H15" s="236"/>
      <c r="I15" s="236" t="s">
        <v>29</v>
      </c>
      <c r="J15" s="237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199"/>
      <c r="F16" s="200"/>
      <c r="G16" s="199"/>
      <c r="H16" s="200"/>
      <c r="I16" s="199">
        <f>SUMIF(F53:F64,A16,I53:I64)+SUMIF(F53:F64,"PSU",I53:I64)</f>
        <v>0</v>
      </c>
      <c r="J16" s="201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199"/>
      <c r="F17" s="200"/>
      <c r="G17" s="199"/>
      <c r="H17" s="200"/>
      <c r="I17" s="199">
        <f>SUMIF(F53:F64,A17,I53:I64)</f>
        <v>0</v>
      </c>
      <c r="J17" s="201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199"/>
      <c r="F18" s="200"/>
      <c r="G18" s="199"/>
      <c r="H18" s="200"/>
      <c r="I18" s="199">
        <f>SUMIF(F53:F64,A18,I53:I64)</f>
        <v>0</v>
      </c>
      <c r="J18" s="201"/>
    </row>
    <row r="19" spans="1:10" ht="23.25" customHeight="1" x14ac:dyDescent="0.2">
      <c r="A19" s="139" t="s">
        <v>86</v>
      </c>
      <c r="B19" s="38" t="s">
        <v>27</v>
      </c>
      <c r="C19" s="62"/>
      <c r="D19" s="63"/>
      <c r="E19" s="199"/>
      <c r="F19" s="200"/>
      <c r="G19" s="199"/>
      <c r="H19" s="200"/>
      <c r="I19" s="199">
        <f>SUMIF(F53:F64,A19,I53:I64)</f>
        <v>0</v>
      </c>
      <c r="J19" s="201"/>
    </row>
    <row r="20" spans="1:10" ht="23.25" customHeight="1" x14ac:dyDescent="0.2">
      <c r="A20" s="139" t="s">
        <v>87</v>
      </c>
      <c r="B20" s="38" t="s">
        <v>28</v>
      </c>
      <c r="C20" s="62"/>
      <c r="D20" s="63"/>
      <c r="E20" s="199"/>
      <c r="F20" s="200"/>
      <c r="G20" s="199"/>
      <c r="H20" s="200"/>
      <c r="I20" s="199">
        <f>SUMIF(F53:F64,A20,I53:I64)</f>
        <v>0</v>
      </c>
      <c r="J20" s="201"/>
    </row>
    <row r="21" spans="1:10" ht="23.25" customHeight="1" x14ac:dyDescent="0.2">
      <c r="A21" s="2"/>
      <c r="B21" s="48" t="s">
        <v>29</v>
      </c>
      <c r="C21" s="64"/>
      <c r="D21" s="65"/>
      <c r="E21" s="202"/>
      <c r="F21" s="238"/>
      <c r="G21" s="202"/>
      <c r="H21" s="238"/>
      <c r="I21" s="202">
        <f>SUM(I16:J20)</f>
        <v>0</v>
      </c>
      <c r="J21" s="20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7">
        <f>ZakladDPHSniVypocet</f>
        <v>0</v>
      </c>
      <c r="H23" s="198"/>
      <c r="I23" s="1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5">
        <f>A23</f>
        <v>0</v>
      </c>
      <c r="H24" s="196"/>
      <c r="I24" s="1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7">
        <f>ZakladDPHZaklVypocet</f>
        <v>0</v>
      </c>
      <c r="H25" s="198"/>
      <c r="I25" s="1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5">
        <f>A25</f>
        <v>0</v>
      </c>
      <c r="H26" s="226"/>
      <c r="I26" s="22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7">
        <f>CenaCelkem-(ZakladDPHSni+DPHSni+ZakladDPHZakl+DPHZakl)</f>
        <v>0</v>
      </c>
      <c r="H27" s="227"/>
      <c r="I27" s="227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5">
        <f>ZakladDPHSniVypocet+ZakladDPHZaklVypocet</f>
        <v>0</v>
      </c>
      <c r="H28" s="205"/>
      <c r="I28" s="20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4">
        <f>A27</f>
        <v>0</v>
      </c>
      <c r="H29" s="204"/>
      <c r="I29" s="204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6" t="s">
        <v>49</v>
      </c>
      <c r="E34" s="207"/>
      <c r="G34" s="208"/>
      <c r="H34" s="209"/>
      <c r="I34" s="209"/>
      <c r="J34" s="25"/>
    </row>
    <row r="35" spans="1:10" ht="12.75" customHeight="1" x14ac:dyDescent="0.2">
      <c r="A35" s="2"/>
      <c r="B35" s="2"/>
      <c r="D35" s="194" t="s">
        <v>2</v>
      </c>
      <c r="E35" s="1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189"/>
      <c r="D39" s="189"/>
      <c r="E39" s="189"/>
      <c r="F39" s="99">
        <f>'00003497 ALT03497 Pol'!AE299</f>
        <v>0</v>
      </c>
      <c r="G39" s="100">
        <f>'00003497 ALT03497 Pol'!AF299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/>
      <c r="C40" s="190" t="s">
        <v>51</v>
      </c>
      <c r="D40" s="190"/>
      <c r="E40" s="190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190" t="s">
        <v>46</v>
      </c>
      <c r="D41" s="190"/>
      <c r="E41" s="190"/>
      <c r="F41" s="104">
        <f>'00003497 ALT03497 Pol'!AE299</f>
        <v>0</v>
      </c>
      <c r="G41" s="105">
        <f>'00003497 ALT03497 Pol'!AF299</f>
        <v>0</v>
      </c>
      <c r="H41" s="105">
        <f>(F41*SazbaDPH1/100)+(G41*SazbaDPH2/100)</f>
        <v>0</v>
      </c>
      <c r="I41" s="105">
        <f>F41+G41+H41</f>
        <v>0</v>
      </c>
      <c r="J41" s="106" t="str">
        <f>IF(_xlfn.SINGLE(CenaCelkemVypocet)=0,"",I41/_xlfn.SINGLE(CenaCelkemVypocet)*100)</f>
        <v/>
      </c>
    </row>
    <row r="42" spans="1:10" ht="25.5" hidden="1" customHeight="1" x14ac:dyDescent="0.2">
      <c r="A42" s="88">
        <v>3</v>
      </c>
      <c r="B42" s="107" t="s">
        <v>43</v>
      </c>
      <c r="C42" s="189" t="s">
        <v>44</v>
      </c>
      <c r="D42" s="189"/>
      <c r="E42" s="189"/>
      <c r="F42" s="108">
        <f>'00003497 ALT03497 Pol'!AE299</f>
        <v>0</v>
      </c>
      <c r="G42" s="101">
        <f>'00003497 ALT03497 Pol'!AF299</f>
        <v>0</v>
      </c>
      <c r="H42" s="101">
        <f>(F42*SazbaDPH1/100)+(G42*SazbaDPH2/100)</f>
        <v>0</v>
      </c>
      <c r="I42" s="101">
        <f>F42+G42+H42</f>
        <v>0</v>
      </c>
      <c r="J42" s="102" t="str">
        <f>IF(_xlfn.SINGLE(CenaCelkemVypocet)=0,"",I42/_xlfn.SINGLE(CenaCelkemVypocet)*100)</f>
        <v/>
      </c>
    </row>
    <row r="43" spans="1:10" ht="25.5" hidden="1" customHeight="1" x14ac:dyDescent="0.2">
      <c r="A43" s="88"/>
      <c r="B43" s="191" t="s">
        <v>52</v>
      </c>
      <c r="C43" s="192"/>
      <c r="D43" s="192"/>
      <c r="E43" s="193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0" t="s">
        <v>60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61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62</v>
      </c>
      <c r="C53" s="187" t="s">
        <v>63</v>
      </c>
      <c r="D53" s="188"/>
      <c r="E53" s="188"/>
      <c r="F53" s="135" t="s">
        <v>24</v>
      </c>
      <c r="G53" s="136"/>
      <c r="H53" s="136"/>
      <c r="I53" s="136">
        <f>'00003497 ALT03497 Pol'!G8</f>
        <v>0</v>
      </c>
      <c r="J53" s="132" t="str">
        <f>IF(I65=0,"",I53/I65*100)</f>
        <v/>
      </c>
    </row>
    <row r="54" spans="1:10" ht="36.75" customHeight="1" x14ac:dyDescent="0.2">
      <c r="A54" s="123"/>
      <c r="B54" s="128" t="s">
        <v>64</v>
      </c>
      <c r="C54" s="187" t="s">
        <v>65</v>
      </c>
      <c r="D54" s="188"/>
      <c r="E54" s="188"/>
      <c r="F54" s="135" t="s">
        <v>24</v>
      </c>
      <c r="G54" s="136"/>
      <c r="H54" s="136"/>
      <c r="I54" s="136">
        <f>'00003497 ALT03497 Pol'!G53</f>
        <v>0</v>
      </c>
      <c r="J54" s="132" t="str">
        <f>IF(I65=0,"",I54/I65*100)</f>
        <v/>
      </c>
    </row>
    <row r="55" spans="1:10" ht="36.75" customHeight="1" x14ac:dyDescent="0.2">
      <c r="A55" s="123"/>
      <c r="B55" s="128" t="s">
        <v>66</v>
      </c>
      <c r="C55" s="187" t="s">
        <v>67</v>
      </c>
      <c r="D55" s="188"/>
      <c r="E55" s="188"/>
      <c r="F55" s="135" t="s">
        <v>24</v>
      </c>
      <c r="G55" s="136"/>
      <c r="H55" s="136"/>
      <c r="I55" s="136">
        <f>'00003497 ALT03497 Pol'!G59</f>
        <v>0</v>
      </c>
      <c r="J55" s="132" t="str">
        <f>IF(I65=0,"",I55/I65*100)</f>
        <v/>
      </c>
    </row>
    <row r="56" spans="1:10" ht="36.75" customHeight="1" x14ac:dyDescent="0.2">
      <c r="A56" s="123"/>
      <c r="B56" s="128" t="s">
        <v>68</v>
      </c>
      <c r="C56" s="187" t="s">
        <v>69</v>
      </c>
      <c r="D56" s="188"/>
      <c r="E56" s="188"/>
      <c r="F56" s="135" t="s">
        <v>24</v>
      </c>
      <c r="G56" s="136"/>
      <c r="H56" s="136"/>
      <c r="I56" s="136">
        <f>'00003497 ALT03497 Pol'!G72</f>
        <v>0</v>
      </c>
      <c r="J56" s="132" t="str">
        <f>IF(I65=0,"",I56/I65*100)</f>
        <v/>
      </c>
    </row>
    <row r="57" spans="1:10" ht="36.75" customHeight="1" x14ac:dyDescent="0.2">
      <c r="A57" s="123"/>
      <c r="B57" s="128" t="s">
        <v>70</v>
      </c>
      <c r="C57" s="187" t="s">
        <v>71</v>
      </c>
      <c r="D57" s="188"/>
      <c r="E57" s="188"/>
      <c r="F57" s="135" t="s">
        <v>24</v>
      </c>
      <c r="G57" s="136"/>
      <c r="H57" s="136"/>
      <c r="I57" s="136">
        <f>'00003497 ALT03497 Pol'!G78</f>
        <v>0</v>
      </c>
      <c r="J57" s="132" t="str">
        <f>IF(I65=0,"",I57/I65*100)</f>
        <v/>
      </c>
    </row>
    <row r="58" spans="1:10" ht="36.75" customHeight="1" x14ac:dyDescent="0.2">
      <c r="A58" s="123"/>
      <c r="B58" s="128" t="s">
        <v>72</v>
      </c>
      <c r="C58" s="187" t="s">
        <v>73</v>
      </c>
      <c r="D58" s="188"/>
      <c r="E58" s="188"/>
      <c r="F58" s="135" t="s">
        <v>24</v>
      </c>
      <c r="G58" s="136"/>
      <c r="H58" s="136"/>
      <c r="I58" s="136">
        <f>'00003497 ALT03497 Pol'!G83</f>
        <v>0</v>
      </c>
      <c r="J58" s="132" t="str">
        <f>IF(I65=0,"",I58/I65*100)</f>
        <v/>
      </c>
    </row>
    <row r="59" spans="1:10" ht="36.75" customHeight="1" x14ac:dyDescent="0.2">
      <c r="A59" s="123"/>
      <c r="B59" s="128" t="s">
        <v>74</v>
      </c>
      <c r="C59" s="187" t="s">
        <v>75</v>
      </c>
      <c r="D59" s="188"/>
      <c r="E59" s="188"/>
      <c r="F59" s="135" t="s">
        <v>24</v>
      </c>
      <c r="G59" s="136"/>
      <c r="H59" s="136"/>
      <c r="I59" s="136">
        <f>'00003497 ALT03497 Pol'!G89</f>
        <v>0</v>
      </c>
      <c r="J59" s="132" t="str">
        <f>IF(I65=0,"",I59/I65*100)</f>
        <v/>
      </c>
    </row>
    <row r="60" spans="1:10" ht="36.75" customHeight="1" x14ac:dyDescent="0.2">
      <c r="A60" s="123"/>
      <c r="B60" s="128" t="s">
        <v>76</v>
      </c>
      <c r="C60" s="187" t="s">
        <v>77</v>
      </c>
      <c r="D60" s="188"/>
      <c r="E60" s="188"/>
      <c r="F60" s="135" t="s">
        <v>25</v>
      </c>
      <c r="G60" s="136"/>
      <c r="H60" s="136"/>
      <c r="I60" s="136">
        <f>'00003497 ALT03497 Pol'!G93</f>
        <v>0</v>
      </c>
      <c r="J60" s="132" t="str">
        <f>IF(I65=0,"",I60/I65*100)</f>
        <v/>
      </c>
    </row>
    <row r="61" spans="1:10" ht="36.75" customHeight="1" x14ac:dyDescent="0.2">
      <c r="A61" s="123"/>
      <c r="B61" s="128" t="s">
        <v>78</v>
      </c>
      <c r="C61" s="187" t="s">
        <v>79</v>
      </c>
      <c r="D61" s="188"/>
      <c r="E61" s="188"/>
      <c r="F61" s="135" t="s">
        <v>25</v>
      </c>
      <c r="G61" s="136"/>
      <c r="H61" s="136"/>
      <c r="I61" s="136">
        <f>'00003497 ALT03497 Pol'!G121</f>
        <v>0</v>
      </c>
      <c r="J61" s="132" t="str">
        <f>IF(I65=0,"",I61/I65*100)</f>
        <v/>
      </c>
    </row>
    <row r="62" spans="1:10" ht="36.75" customHeight="1" x14ac:dyDescent="0.2">
      <c r="A62" s="123"/>
      <c r="B62" s="128" t="s">
        <v>80</v>
      </c>
      <c r="C62" s="187" t="s">
        <v>81</v>
      </c>
      <c r="D62" s="188"/>
      <c r="E62" s="188"/>
      <c r="F62" s="135" t="s">
        <v>25</v>
      </c>
      <c r="G62" s="136"/>
      <c r="H62" s="136"/>
      <c r="I62" s="136">
        <f>'00003497 ALT03497 Pol'!G219</f>
        <v>0</v>
      </c>
      <c r="J62" s="132" t="str">
        <f>IF(I65=0,"",I62/I65*100)</f>
        <v/>
      </c>
    </row>
    <row r="63" spans="1:10" ht="36.75" customHeight="1" x14ac:dyDescent="0.2">
      <c r="A63" s="123"/>
      <c r="B63" s="128" t="s">
        <v>82</v>
      </c>
      <c r="C63" s="187" t="s">
        <v>83</v>
      </c>
      <c r="D63" s="188"/>
      <c r="E63" s="188"/>
      <c r="F63" s="135" t="s">
        <v>25</v>
      </c>
      <c r="G63" s="136"/>
      <c r="H63" s="136"/>
      <c r="I63" s="136">
        <f>'00003497 ALT03497 Pol'!G248</f>
        <v>0</v>
      </c>
      <c r="J63" s="132" t="str">
        <f>IF(I65=0,"",I63/I65*100)</f>
        <v/>
      </c>
    </row>
    <row r="64" spans="1:10" ht="36.75" customHeight="1" x14ac:dyDescent="0.2">
      <c r="A64" s="123"/>
      <c r="B64" s="128" t="s">
        <v>84</v>
      </c>
      <c r="C64" s="187" t="s">
        <v>85</v>
      </c>
      <c r="D64" s="188"/>
      <c r="E64" s="188"/>
      <c r="F64" s="135" t="s">
        <v>25</v>
      </c>
      <c r="G64" s="136"/>
      <c r="H64" s="136"/>
      <c r="I64" s="136">
        <f>'00003497 ALT03497 Pol'!G278</f>
        <v>0</v>
      </c>
      <c r="J64" s="132" t="str">
        <f>IF(I65=0,"",I64/I65*100)</f>
        <v/>
      </c>
    </row>
    <row r="65" spans="1:10" ht="25.5" customHeight="1" x14ac:dyDescent="0.2">
      <c r="A65" s="124"/>
      <c r="B65" s="129" t="s">
        <v>1</v>
      </c>
      <c r="C65" s="130"/>
      <c r="D65" s="131"/>
      <c r="E65" s="131"/>
      <c r="F65" s="137"/>
      <c r="G65" s="138"/>
      <c r="H65" s="138"/>
      <c r="I65" s="138">
        <f>SUM(I53:I64)</f>
        <v>0</v>
      </c>
      <c r="J65" s="133">
        <f>SUM(J53:J64)</f>
        <v>0</v>
      </c>
    </row>
    <row r="66" spans="1:10" x14ac:dyDescent="0.2">
      <c r="F66" s="87"/>
      <c r="G66" s="87"/>
      <c r="H66" s="87"/>
      <c r="I66" s="87"/>
      <c r="J66" s="134"/>
    </row>
    <row r="67" spans="1:10" x14ac:dyDescent="0.2">
      <c r="F67" s="87"/>
      <c r="G67" s="87"/>
      <c r="H67" s="87"/>
      <c r="I67" s="87"/>
      <c r="J67" s="134"/>
    </row>
    <row r="68" spans="1:10" x14ac:dyDescent="0.2">
      <c r="F68" s="87"/>
      <c r="G68" s="87"/>
      <c r="H68" s="87"/>
      <c r="I68" s="87"/>
      <c r="J68" s="134"/>
    </row>
  </sheetData>
  <sheetProtection algorithmName="SHA-512" hashValue="euDRHKTI4Ts2Ggoof36mHjWiqfyyG8TAM6/IQwmOsOrxg/5kSi/KpuETDwaFqp1BhQMexCqo76X1UMWho2qDzw==" saltValue="oKMF/Agfc6vmI5U40xH/1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63:E63"/>
    <mergeCell ref="C64:E64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7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8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9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sheetProtection algorithmName="SHA-512" hashValue="6NcMJUffJlHvttfYyiFah1P4uvONDT7pvYI8tldONPhJtvxhGmkQ7+74ktrn4rzWhlNB0EPi3jbePRE7CFX7xQ==" saltValue="HApf7InfO2+SutbKIVbkq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1951-0D36-4782-A89E-0B9F8252E6AC}">
  <sheetPr>
    <outlinePr summaryBelow="0"/>
  </sheetPr>
  <dimension ref="A1:BH5000"/>
  <sheetViews>
    <sheetView workbookViewId="0">
      <pane ySplit="7" topLeftCell="A41" activePane="bottomLeft" state="frozen"/>
      <selection pane="bottomLeft" activeCell="C2" sqref="C2:G2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7" t="s">
        <v>88</v>
      </c>
      <c r="B1" s="247"/>
      <c r="C1" s="247"/>
      <c r="D1" s="247"/>
      <c r="E1" s="247"/>
      <c r="F1" s="247"/>
      <c r="G1" s="247"/>
      <c r="AG1" t="s">
        <v>89</v>
      </c>
    </row>
    <row r="2" spans="1:60" ht="24.95" customHeight="1" x14ac:dyDescent="0.2">
      <c r="A2" s="140" t="s">
        <v>7</v>
      </c>
      <c r="B2" s="49" t="s">
        <v>45</v>
      </c>
      <c r="C2" s="248" t="s">
        <v>46</v>
      </c>
      <c r="D2" s="249"/>
      <c r="E2" s="249"/>
      <c r="F2" s="249"/>
      <c r="G2" s="250"/>
      <c r="AG2" t="s">
        <v>90</v>
      </c>
    </row>
    <row r="3" spans="1:60" ht="24.95" customHeight="1" x14ac:dyDescent="0.2">
      <c r="A3" s="140" t="s">
        <v>8</v>
      </c>
      <c r="B3" s="49" t="s">
        <v>45</v>
      </c>
      <c r="C3" s="248" t="s">
        <v>46</v>
      </c>
      <c r="D3" s="249"/>
      <c r="E3" s="249"/>
      <c r="F3" s="249"/>
      <c r="G3" s="250"/>
      <c r="AC3" s="121" t="s">
        <v>90</v>
      </c>
      <c r="AG3" t="s">
        <v>91</v>
      </c>
    </row>
    <row r="4" spans="1:60" ht="24.95" customHeight="1" x14ac:dyDescent="0.2">
      <c r="A4" s="141" t="s">
        <v>9</v>
      </c>
      <c r="B4" s="142" t="s">
        <v>43</v>
      </c>
      <c r="C4" s="251" t="s">
        <v>44</v>
      </c>
      <c r="D4" s="252"/>
      <c r="E4" s="252"/>
      <c r="F4" s="252"/>
      <c r="G4" s="253"/>
      <c r="AG4" t="s">
        <v>92</v>
      </c>
    </row>
    <row r="5" spans="1:60" x14ac:dyDescent="0.2">
      <c r="D5" s="10"/>
    </row>
    <row r="6" spans="1:60" ht="38.25" x14ac:dyDescent="0.2">
      <c r="A6" s="144" t="s">
        <v>93</v>
      </c>
      <c r="B6" s="146" t="s">
        <v>94</v>
      </c>
      <c r="C6" s="146" t="s">
        <v>95</v>
      </c>
      <c r="D6" s="145" t="s">
        <v>96</v>
      </c>
      <c r="E6" s="144" t="s">
        <v>97</v>
      </c>
      <c r="F6" s="143" t="s">
        <v>98</v>
      </c>
      <c r="G6" s="144" t="s">
        <v>29</v>
      </c>
      <c r="H6" s="147" t="s">
        <v>30</v>
      </c>
      <c r="I6" s="147" t="s">
        <v>99</v>
      </c>
      <c r="J6" s="147" t="s">
        <v>31</v>
      </c>
      <c r="K6" s="147" t="s">
        <v>100</v>
      </c>
      <c r="L6" s="147" t="s">
        <v>101</v>
      </c>
      <c r="M6" s="147" t="s">
        <v>102</v>
      </c>
      <c r="N6" s="147" t="s">
        <v>103</v>
      </c>
      <c r="O6" s="147" t="s">
        <v>104</v>
      </c>
      <c r="P6" s="147" t="s">
        <v>105</v>
      </c>
      <c r="Q6" s="147" t="s">
        <v>106</v>
      </c>
      <c r="R6" s="147" t="s">
        <v>107</v>
      </c>
      <c r="S6" s="147" t="s">
        <v>108</v>
      </c>
      <c r="T6" s="147" t="s">
        <v>109</v>
      </c>
      <c r="U6" s="147" t="s">
        <v>110</v>
      </c>
      <c r="V6" s="147" t="s">
        <v>111</v>
      </c>
      <c r="W6" s="147" t="s">
        <v>112</v>
      </c>
      <c r="X6" s="147" t="s">
        <v>113</v>
      </c>
      <c r="Y6" s="147" t="s">
        <v>114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115</v>
      </c>
      <c r="B8" s="165" t="s">
        <v>62</v>
      </c>
      <c r="C8" s="179" t="s">
        <v>63</v>
      </c>
      <c r="D8" s="166"/>
      <c r="E8" s="167"/>
      <c r="F8" s="168"/>
      <c r="G8" s="168">
        <f>SUMIF(AG9:AG52,"&lt;&gt;NOR",G9:G52)</f>
        <v>0</v>
      </c>
      <c r="H8" s="168"/>
      <c r="I8" s="168">
        <f>SUM(I9:I52)</f>
        <v>0</v>
      </c>
      <c r="J8" s="168"/>
      <c r="K8" s="168">
        <f>SUM(K9:K52)</f>
        <v>0</v>
      </c>
      <c r="L8" s="168"/>
      <c r="M8" s="168">
        <f>SUM(M9:M52)</f>
        <v>0</v>
      </c>
      <c r="N8" s="167"/>
      <c r="O8" s="167">
        <f>SUM(O9:O52)</f>
        <v>7.92</v>
      </c>
      <c r="P8" s="167"/>
      <c r="Q8" s="167">
        <f>SUM(Q9:Q52)</f>
        <v>0</v>
      </c>
      <c r="R8" s="168"/>
      <c r="S8" s="168"/>
      <c r="T8" s="169"/>
      <c r="U8" s="163"/>
      <c r="V8" s="163">
        <f>SUM(V9:V52)</f>
        <v>16.84</v>
      </c>
      <c r="W8" s="163"/>
      <c r="X8" s="163"/>
      <c r="Y8" s="163"/>
      <c r="AG8" t="s">
        <v>116</v>
      </c>
    </row>
    <row r="9" spans="1:60" outlineLevel="1" x14ac:dyDescent="0.2">
      <c r="A9" s="171">
        <v>1</v>
      </c>
      <c r="B9" s="172" t="s">
        <v>117</v>
      </c>
      <c r="C9" s="180" t="s">
        <v>118</v>
      </c>
      <c r="D9" s="173" t="s">
        <v>119</v>
      </c>
      <c r="E9" s="174">
        <v>4.5359999999999996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120</v>
      </c>
      <c r="S9" s="176" t="s">
        <v>121</v>
      </c>
      <c r="T9" s="177" t="s">
        <v>122</v>
      </c>
      <c r="U9" s="158">
        <v>0.36499999999999999</v>
      </c>
      <c r="V9" s="158">
        <f>ROUND(E9*U9,2)</f>
        <v>1.66</v>
      </c>
      <c r="W9" s="158"/>
      <c r="X9" s="158" t="s">
        <v>123</v>
      </c>
      <c r="Y9" s="158" t="s">
        <v>124</v>
      </c>
      <c r="Z9" s="148"/>
      <c r="AA9" s="148"/>
      <c r="AB9" s="148"/>
      <c r="AC9" s="148"/>
      <c r="AD9" s="148"/>
      <c r="AE9" s="148"/>
      <c r="AF9" s="148"/>
      <c r="AG9" s="148" t="s">
        <v>125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33.75" outlineLevel="2" x14ac:dyDescent="0.2">
      <c r="A10" s="155"/>
      <c r="B10" s="156"/>
      <c r="C10" s="245" t="s">
        <v>126</v>
      </c>
      <c r="D10" s="246"/>
      <c r="E10" s="246"/>
      <c r="F10" s="246"/>
      <c r="G10" s="24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127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1" t="s">
        <v>128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1" t="s">
        <v>130</v>
      </c>
      <c r="D12" s="159"/>
      <c r="E12" s="160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129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1" t="s">
        <v>131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1" t="s">
        <v>132</v>
      </c>
      <c r="D14" s="159"/>
      <c r="E14" s="160">
        <v>4.54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243"/>
      <c r="D15" s="244"/>
      <c r="E15" s="244"/>
      <c r="F15" s="244"/>
      <c r="G15" s="244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133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1">
        <v>2</v>
      </c>
      <c r="B16" s="172" t="s">
        <v>134</v>
      </c>
      <c r="C16" s="180" t="s">
        <v>135</v>
      </c>
      <c r="D16" s="173" t="s">
        <v>119</v>
      </c>
      <c r="E16" s="174">
        <v>2.2679999999999998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0</v>
      </c>
      <c r="O16" s="174">
        <f>ROUND(E16*N16,2)</f>
        <v>0</v>
      </c>
      <c r="P16" s="174">
        <v>0</v>
      </c>
      <c r="Q16" s="174">
        <f>ROUND(E16*P16,2)</f>
        <v>0</v>
      </c>
      <c r="R16" s="176" t="s">
        <v>120</v>
      </c>
      <c r="S16" s="176" t="s">
        <v>121</v>
      </c>
      <c r="T16" s="177" t="s">
        <v>122</v>
      </c>
      <c r="U16" s="158">
        <v>8.4000000000000005E-2</v>
      </c>
      <c r="V16" s="158">
        <f>ROUND(E16*U16,2)</f>
        <v>0.19</v>
      </c>
      <c r="W16" s="158"/>
      <c r="X16" s="158" t="s">
        <v>123</v>
      </c>
      <c r="Y16" s="158" t="s">
        <v>124</v>
      </c>
      <c r="Z16" s="148"/>
      <c r="AA16" s="148"/>
      <c r="AB16" s="148"/>
      <c r="AC16" s="148"/>
      <c r="AD16" s="148"/>
      <c r="AE16" s="148"/>
      <c r="AF16" s="148"/>
      <c r="AG16" s="148" t="s">
        <v>125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33.75" outlineLevel="2" x14ac:dyDescent="0.2">
      <c r="A17" s="155"/>
      <c r="B17" s="156"/>
      <c r="C17" s="245" t="s">
        <v>126</v>
      </c>
      <c r="D17" s="246"/>
      <c r="E17" s="246"/>
      <c r="F17" s="246"/>
      <c r="G17" s="246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127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8" t="str">
        <f>C17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1" t="s">
        <v>136</v>
      </c>
      <c r="D18" s="159"/>
      <c r="E18" s="160">
        <v>2.27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43"/>
      <c r="D19" s="244"/>
      <c r="E19" s="244"/>
      <c r="F19" s="244"/>
      <c r="G19" s="244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133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1">
        <v>3</v>
      </c>
      <c r="B20" s="172" t="s">
        <v>137</v>
      </c>
      <c r="C20" s="180" t="s">
        <v>138</v>
      </c>
      <c r="D20" s="173" t="s">
        <v>119</v>
      </c>
      <c r="E20" s="174">
        <v>4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 t="s">
        <v>120</v>
      </c>
      <c r="S20" s="176" t="s">
        <v>121</v>
      </c>
      <c r="T20" s="177" t="s">
        <v>122</v>
      </c>
      <c r="U20" s="158">
        <v>3.1309999999999998</v>
      </c>
      <c r="V20" s="158">
        <f>ROUND(E20*U20,2)</f>
        <v>12.52</v>
      </c>
      <c r="W20" s="158"/>
      <c r="X20" s="158" t="s">
        <v>123</v>
      </c>
      <c r="Y20" s="158" t="s">
        <v>124</v>
      </c>
      <c r="Z20" s="148"/>
      <c r="AA20" s="148"/>
      <c r="AB20" s="148"/>
      <c r="AC20" s="148"/>
      <c r="AD20" s="148"/>
      <c r="AE20" s="148"/>
      <c r="AF20" s="148"/>
      <c r="AG20" s="148" t="s">
        <v>125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2" x14ac:dyDescent="0.2">
      <c r="A21" s="155"/>
      <c r="B21" s="156"/>
      <c r="C21" s="245" t="s">
        <v>139</v>
      </c>
      <c r="D21" s="246"/>
      <c r="E21" s="246"/>
      <c r="F21" s="246"/>
      <c r="G21" s="246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127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8" t="str">
        <f>C21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1" t="s">
        <v>140</v>
      </c>
      <c r="D22" s="159"/>
      <c r="E22" s="160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1" t="s">
        <v>141</v>
      </c>
      <c r="D23" s="159"/>
      <c r="E23" s="160">
        <v>4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43"/>
      <c r="D24" s="244"/>
      <c r="E24" s="244"/>
      <c r="F24" s="244"/>
      <c r="G24" s="244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133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1">
        <v>4</v>
      </c>
      <c r="B25" s="172" t="s">
        <v>142</v>
      </c>
      <c r="C25" s="180" t="s">
        <v>143</v>
      </c>
      <c r="D25" s="173" t="s">
        <v>119</v>
      </c>
      <c r="E25" s="174">
        <v>0.64800000000000002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 t="s">
        <v>120</v>
      </c>
      <c r="S25" s="176" t="s">
        <v>121</v>
      </c>
      <c r="T25" s="177" t="s">
        <v>122</v>
      </c>
      <c r="U25" s="158">
        <v>3.5329999999999999</v>
      </c>
      <c r="V25" s="158">
        <f>ROUND(E25*U25,2)</f>
        <v>2.29</v>
      </c>
      <c r="W25" s="158"/>
      <c r="X25" s="158" t="s">
        <v>123</v>
      </c>
      <c r="Y25" s="158" t="s">
        <v>124</v>
      </c>
      <c r="Z25" s="148"/>
      <c r="AA25" s="148"/>
      <c r="AB25" s="148"/>
      <c r="AC25" s="148"/>
      <c r="AD25" s="148"/>
      <c r="AE25" s="148"/>
      <c r="AF25" s="148"/>
      <c r="AG25" s="148" t="s">
        <v>125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45" t="s">
        <v>144</v>
      </c>
      <c r="D26" s="246"/>
      <c r="E26" s="246"/>
      <c r="F26" s="246"/>
      <c r="G26" s="246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127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1" t="s">
        <v>128</v>
      </c>
      <c r="D27" s="159"/>
      <c r="E27" s="160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1" t="s">
        <v>130</v>
      </c>
      <c r="D28" s="159"/>
      <c r="E28" s="16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129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1" t="s">
        <v>131</v>
      </c>
      <c r="D29" s="159"/>
      <c r="E29" s="160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1" t="s">
        <v>145</v>
      </c>
      <c r="D30" s="159"/>
      <c r="E30" s="160">
        <v>0.65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43"/>
      <c r="D31" s="244"/>
      <c r="E31" s="244"/>
      <c r="F31" s="244"/>
      <c r="G31" s="244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133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1">
        <v>5</v>
      </c>
      <c r="B32" s="172" t="s">
        <v>146</v>
      </c>
      <c r="C32" s="180" t="s">
        <v>147</v>
      </c>
      <c r="D32" s="173" t="s">
        <v>119</v>
      </c>
      <c r="E32" s="174">
        <v>9.1839999999999993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 t="s">
        <v>120</v>
      </c>
      <c r="S32" s="176" t="s">
        <v>121</v>
      </c>
      <c r="T32" s="177" t="s">
        <v>122</v>
      </c>
      <c r="U32" s="158">
        <v>1.0999999999999999E-2</v>
      </c>
      <c r="V32" s="158">
        <f>ROUND(E32*U32,2)</f>
        <v>0.1</v>
      </c>
      <c r="W32" s="158"/>
      <c r="X32" s="158" t="s">
        <v>123</v>
      </c>
      <c r="Y32" s="158" t="s">
        <v>124</v>
      </c>
      <c r="Z32" s="148"/>
      <c r="AA32" s="148"/>
      <c r="AB32" s="148"/>
      <c r="AC32" s="148"/>
      <c r="AD32" s="148"/>
      <c r="AE32" s="148"/>
      <c r="AF32" s="148"/>
      <c r="AG32" s="148" t="s">
        <v>125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45" t="s">
        <v>148</v>
      </c>
      <c r="D33" s="246"/>
      <c r="E33" s="246"/>
      <c r="F33" s="246"/>
      <c r="G33" s="246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127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1" t="s">
        <v>149</v>
      </c>
      <c r="D34" s="159"/>
      <c r="E34" s="160">
        <v>9.18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243"/>
      <c r="D35" s="244"/>
      <c r="E35" s="244"/>
      <c r="F35" s="244"/>
      <c r="G35" s="244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133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1">
        <v>6</v>
      </c>
      <c r="B36" s="172" t="s">
        <v>150</v>
      </c>
      <c r="C36" s="180" t="s">
        <v>151</v>
      </c>
      <c r="D36" s="173" t="s">
        <v>119</v>
      </c>
      <c r="E36" s="174">
        <v>91.84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6" t="s">
        <v>120</v>
      </c>
      <c r="S36" s="176" t="s">
        <v>121</v>
      </c>
      <c r="T36" s="177" t="s">
        <v>122</v>
      </c>
      <c r="U36" s="158">
        <v>0</v>
      </c>
      <c r="V36" s="158">
        <f>ROUND(E36*U36,2)</f>
        <v>0</v>
      </c>
      <c r="W36" s="158"/>
      <c r="X36" s="158" t="s">
        <v>123</v>
      </c>
      <c r="Y36" s="158" t="s">
        <v>124</v>
      </c>
      <c r="Z36" s="148"/>
      <c r="AA36" s="148"/>
      <c r="AB36" s="148"/>
      <c r="AC36" s="148"/>
      <c r="AD36" s="148"/>
      <c r="AE36" s="148"/>
      <c r="AF36" s="148"/>
      <c r="AG36" s="148" t="s">
        <v>125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45" t="s">
        <v>148</v>
      </c>
      <c r="D37" s="246"/>
      <c r="E37" s="246"/>
      <c r="F37" s="246"/>
      <c r="G37" s="246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127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1" t="s">
        <v>152</v>
      </c>
      <c r="D38" s="159"/>
      <c r="E38" s="160">
        <v>91.84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129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43"/>
      <c r="D39" s="244"/>
      <c r="E39" s="244"/>
      <c r="F39" s="244"/>
      <c r="G39" s="244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133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1">
        <v>7</v>
      </c>
      <c r="B40" s="172" t="s">
        <v>153</v>
      </c>
      <c r="C40" s="180" t="s">
        <v>154</v>
      </c>
      <c r="D40" s="173" t="s">
        <v>119</v>
      </c>
      <c r="E40" s="174">
        <v>9.1839999999999993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 t="s">
        <v>120</v>
      </c>
      <c r="S40" s="176" t="s">
        <v>121</v>
      </c>
      <c r="T40" s="177" t="s">
        <v>122</v>
      </c>
      <c r="U40" s="158">
        <v>8.9999999999999993E-3</v>
      </c>
      <c r="V40" s="158">
        <f>ROUND(E40*U40,2)</f>
        <v>0.08</v>
      </c>
      <c r="W40" s="158"/>
      <c r="X40" s="158" t="s">
        <v>123</v>
      </c>
      <c r="Y40" s="158" t="s">
        <v>124</v>
      </c>
      <c r="Z40" s="148"/>
      <c r="AA40" s="148"/>
      <c r="AB40" s="148"/>
      <c r="AC40" s="148"/>
      <c r="AD40" s="148"/>
      <c r="AE40" s="148"/>
      <c r="AF40" s="148"/>
      <c r="AG40" s="148" t="s">
        <v>125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1" t="s">
        <v>155</v>
      </c>
      <c r="D41" s="159"/>
      <c r="E41" s="160">
        <v>9.18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129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43"/>
      <c r="D42" s="244"/>
      <c r="E42" s="244"/>
      <c r="F42" s="244"/>
      <c r="G42" s="24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133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1">
        <v>8</v>
      </c>
      <c r="B43" s="172" t="s">
        <v>156</v>
      </c>
      <c r="C43" s="180" t="s">
        <v>157</v>
      </c>
      <c r="D43" s="173" t="s">
        <v>119</v>
      </c>
      <c r="E43" s="174">
        <v>9.1839999999999993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 t="s">
        <v>120</v>
      </c>
      <c r="S43" s="176" t="s">
        <v>121</v>
      </c>
      <c r="T43" s="177" t="s">
        <v>122</v>
      </c>
      <c r="U43" s="158">
        <v>0</v>
      </c>
      <c r="V43" s="158">
        <f>ROUND(E43*U43,2)</f>
        <v>0</v>
      </c>
      <c r="W43" s="158"/>
      <c r="X43" s="158" t="s">
        <v>123</v>
      </c>
      <c r="Y43" s="158" t="s">
        <v>124</v>
      </c>
      <c r="Z43" s="148"/>
      <c r="AA43" s="148"/>
      <c r="AB43" s="148"/>
      <c r="AC43" s="148"/>
      <c r="AD43" s="148"/>
      <c r="AE43" s="148"/>
      <c r="AF43" s="148"/>
      <c r="AG43" s="148" t="s">
        <v>125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1" t="s">
        <v>158</v>
      </c>
      <c r="D44" s="159"/>
      <c r="E44" s="160">
        <v>9.18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129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43"/>
      <c r="D45" s="244"/>
      <c r="E45" s="244"/>
      <c r="F45" s="244"/>
      <c r="G45" s="244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133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1">
        <v>9</v>
      </c>
      <c r="B46" s="172" t="s">
        <v>159</v>
      </c>
      <c r="C46" s="180" t="s">
        <v>160</v>
      </c>
      <c r="D46" s="173" t="s">
        <v>161</v>
      </c>
      <c r="E46" s="174">
        <v>1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162</v>
      </c>
      <c r="T46" s="177" t="s">
        <v>122</v>
      </c>
      <c r="U46" s="158">
        <v>0</v>
      </c>
      <c r="V46" s="158">
        <f>ROUND(E46*U46,2)</f>
        <v>0</v>
      </c>
      <c r="W46" s="158"/>
      <c r="X46" s="158" t="s">
        <v>123</v>
      </c>
      <c r="Y46" s="158" t="s">
        <v>124</v>
      </c>
      <c r="Z46" s="148"/>
      <c r="AA46" s="148"/>
      <c r="AB46" s="148"/>
      <c r="AC46" s="148"/>
      <c r="AD46" s="148"/>
      <c r="AE46" s="148"/>
      <c r="AF46" s="148"/>
      <c r="AG46" s="148" t="s">
        <v>125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1" t="s">
        <v>62</v>
      </c>
      <c r="D47" s="159"/>
      <c r="E47" s="160">
        <v>1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129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43"/>
      <c r="D48" s="244"/>
      <c r="E48" s="244"/>
      <c r="F48" s="244"/>
      <c r="G48" s="244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133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1">
        <v>10</v>
      </c>
      <c r="B49" s="172" t="s">
        <v>163</v>
      </c>
      <c r="C49" s="180" t="s">
        <v>164</v>
      </c>
      <c r="D49" s="173" t="s">
        <v>165</v>
      </c>
      <c r="E49" s="174">
        <v>7.92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1</v>
      </c>
      <c r="O49" s="174">
        <f>ROUND(E49*N49,2)</f>
        <v>7.92</v>
      </c>
      <c r="P49" s="174">
        <v>0</v>
      </c>
      <c r="Q49" s="174">
        <f>ROUND(E49*P49,2)</f>
        <v>0</v>
      </c>
      <c r="R49" s="176" t="s">
        <v>166</v>
      </c>
      <c r="S49" s="176" t="s">
        <v>121</v>
      </c>
      <c r="T49" s="177" t="s">
        <v>122</v>
      </c>
      <c r="U49" s="158">
        <v>0</v>
      </c>
      <c r="V49" s="158">
        <f>ROUND(E49*U49,2)</f>
        <v>0</v>
      </c>
      <c r="W49" s="158"/>
      <c r="X49" s="158" t="s">
        <v>167</v>
      </c>
      <c r="Y49" s="158" t="s">
        <v>124</v>
      </c>
      <c r="Z49" s="148"/>
      <c r="AA49" s="148"/>
      <c r="AB49" s="148"/>
      <c r="AC49" s="148"/>
      <c r="AD49" s="148"/>
      <c r="AE49" s="148"/>
      <c r="AF49" s="148"/>
      <c r="AG49" s="148" t="s">
        <v>168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1" t="s">
        <v>169</v>
      </c>
      <c r="D50" s="159"/>
      <c r="E50" s="160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129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1" t="s">
        <v>170</v>
      </c>
      <c r="D51" s="159"/>
      <c r="E51" s="160">
        <v>7.92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129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43"/>
      <c r="D52" s="244"/>
      <c r="E52" s="244"/>
      <c r="F52" s="244"/>
      <c r="G52" s="244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133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64" t="s">
        <v>115</v>
      </c>
      <c r="B53" s="165" t="s">
        <v>64</v>
      </c>
      <c r="C53" s="179" t="s">
        <v>65</v>
      </c>
      <c r="D53" s="166"/>
      <c r="E53" s="167"/>
      <c r="F53" s="168"/>
      <c r="G53" s="168">
        <f>SUMIF(AG54:AG58,"&lt;&gt;NOR",G54:G58)</f>
        <v>0</v>
      </c>
      <c r="H53" s="168"/>
      <c r="I53" s="168">
        <f>SUM(I54:I58)</f>
        <v>0</v>
      </c>
      <c r="J53" s="168"/>
      <c r="K53" s="168">
        <f>SUM(K54:K58)</f>
        <v>0</v>
      </c>
      <c r="L53" s="168"/>
      <c r="M53" s="168">
        <f>SUM(M54:M58)</f>
        <v>0</v>
      </c>
      <c r="N53" s="167"/>
      <c r="O53" s="167">
        <f>SUM(O54:O58)</f>
        <v>13.55</v>
      </c>
      <c r="P53" s="167"/>
      <c r="Q53" s="167">
        <f>SUM(Q54:Q58)</f>
        <v>0</v>
      </c>
      <c r="R53" s="168"/>
      <c r="S53" s="168"/>
      <c r="T53" s="169"/>
      <c r="U53" s="163"/>
      <c r="V53" s="163">
        <f>SUM(V54:V58)</f>
        <v>2.56</v>
      </c>
      <c r="W53" s="163"/>
      <c r="X53" s="163"/>
      <c r="Y53" s="163"/>
      <c r="AG53" t="s">
        <v>116</v>
      </c>
    </row>
    <row r="54" spans="1:60" outlineLevel="1" x14ac:dyDescent="0.2">
      <c r="A54" s="171">
        <v>11</v>
      </c>
      <c r="B54" s="172" t="s">
        <v>171</v>
      </c>
      <c r="C54" s="180" t="s">
        <v>172</v>
      </c>
      <c r="D54" s="173" t="s">
        <v>119</v>
      </c>
      <c r="E54" s="174">
        <v>5.3654000000000002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2.5249999999999999</v>
      </c>
      <c r="O54" s="174">
        <f>ROUND(E54*N54,2)</f>
        <v>13.55</v>
      </c>
      <c r="P54" s="174">
        <v>0</v>
      </c>
      <c r="Q54" s="174">
        <f>ROUND(E54*P54,2)</f>
        <v>0</v>
      </c>
      <c r="R54" s="176" t="s">
        <v>173</v>
      </c>
      <c r="S54" s="176" t="s">
        <v>121</v>
      </c>
      <c r="T54" s="177" t="s">
        <v>122</v>
      </c>
      <c r="U54" s="158">
        <v>0.47699999999999998</v>
      </c>
      <c r="V54" s="158">
        <f>ROUND(E54*U54,2)</f>
        <v>2.56</v>
      </c>
      <c r="W54" s="158"/>
      <c r="X54" s="158" t="s">
        <v>123</v>
      </c>
      <c r="Y54" s="158" t="s">
        <v>124</v>
      </c>
      <c r="Z54" s="148"/>
      <c r="AA54" s="148"/>
      <c r="AB54" s="148"/>
      <c r="AC54" s="148"/>
      <c r="AD54" s="148"/>
      <c r="AE54" s="148"/>
      <c r="AF54" s="148"/>
      <c r="AG54" s="148" t="s">
        <v>125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1" t="s">
        <v>128</v>
      </c>
      <c r="D55" s="159"/>
      <c r="E55" s="160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129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181" t="s">
        <v>130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129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1" t="s">
        <v>174</v>
      </c>
      <c r="D57" s="159"/>
      <c r="E57" s="160">
        <v>5.37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129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43"/>
      <c r="D58" s="244"/>
      <c r="E58" s="244"/>
      <c r="F58" s="244"/>
      <c r="G58" s="244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133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">
      <c r="A59" s="164" t="s">
        <v>115</v>
      </c>
      <c r="B59" s="165" t="s">
        <v>66</v>
      </c>
      <c r="C59" s="179" t="s">
        <v>67</v>
      </c>
      <c r="D59" s="166"/>
      <c r="E59" s="167"/>
      <c r="F59" s="168"/>
      <c r="G59" s="168">
        <f>SUMIF(AG60:AG71,"&lt;&gt;NOR",G60:G71)</f>
        <v>0</v>
      </c>
      <c r="H59" s="168"/>
      <c r="I59" s="168">
        <f>SUM(I60:I71)</f>
        <v>0</v>
      </c>
      <c r="J59" s="168"/>
      <c r="K59" s="168">
        <f>SUM(K60:K71)</f>
        <v>0</v>
      </c>
      <c r="L59" s="168"/>
      <c r="M59" s="168">
        <f>SUM(M60:M71)</f>
        <v>0</v>
      </c>
      <c r="N59" s="167"/>
      <c r="O59" s="167">
        <f>SUM(O60:O71)</f>
        <v>2.11</v>
      </c>
      <c r="P59" s="167"/>
      <c r="Q59" s="167">
        <f>SUM(Q60:Q71)</f>
        <v>0</v>
      </c>
      <c r="R59" s="168"/>
      <c r="S59" s="168"/>
      <c r="T59" s="169"/>
      <c r="U59" s="163"/>
      <c r="V59" s="163">
        <f>SUM(V60:V71)</f>
        <v>5.79</v>
      </c>
      <c r="W59" s="163"/>
      <c r="X59" s="163"/>
      <c r="Y59" s="163"/>
      <c r="AG59" t="s">
        <v>116</v>
      </c>
    </row>
    <row r="60" spans="1:60" outlineLevel="1" x14ac:dyDescent="0.2">
      <c r="A60" s="171">
        <v>12</v>
      </c>
      <c r="B60" s="172" t="s">
        <v>175</v>
      </c>
      <c r="C60" s="180" t="s">
        <v>176</v>
      </c>
      <c r="D60" s="173" t="s">
        <v>119</v>
      </c>
      <c r="E60" s="174">
        <v>3.153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 t="s">
        <v>173</v>
      </c>
      <c r="S60" s="176" t="s">
        <v>121</v>
      </c>
      <c r="T60" s="177" t="s">
        <v>122</v>
      </c>
      <c r="U60" s="158">
        <v>1.8360000000000001</v>
      </c>
      <c r="V60" s="158">
        <f>ROUND(E60*U60,2)</f>
        <v>5.79</v>
      </c>
      <c r="W60" s="158"/>
      <c r="X60" s="158" t="s">
        <v>123</v>
      </c>
      <c r="Y60" s="158" t="s">
        <v>124</v>
      </c>
      <c r="Z60" s="148"/>
      <c r="AA60" s="148"/>
      <c r="AB60" s="148"/>
      <c r="AC60" s="148"/>
      <c r="AD60" s="148"/>
      <c r="AE60" s="148"/>
      <c r="AF60" s="148"/>
      <c r="AG60" s="148" t="s">
        <v>125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245" t="s">
        <v>177</v>
      </c>
      <c r="D61" s="246"/>
      <c r="E61" s="246"/>
      <c r="F61" s="246"/>
      <c r="G61" s="246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127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78" t="str">
        <f>C61</f>
        <v>pod mazaniny a dlažby, popř. na plochých střechách, vodorovný nebo ve spádu, s udusáním a urovnáním povrchu,</v>
      </c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1" t="s">
        <v>128</v>
      </c>
      <c r="D62" s="159"/>
      <c r="E62" s="160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129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1" t="s">
        <v>178</v>
      </c>
      <c r="D63" s="159"/>
      <c r="E63" s="160">
        <v>2.5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129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1" t="s">
        <v>179</v>
      </c>
      <c r="D64" s="159"/>
      <c r="E64" s="160">
        <v>0.65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129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43"/>
      <c r="D65" s="244"/>
      <c r="E65" s="244"/>
      <c r="F65" s="244"/>
      <c r="G65" s="244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133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71">
        <v>13</v>
      </c>
      <c r="B66" s="172" t="s">
        <v>180</v>
      </c>
      <c r="C66" s="180" t="s">
        <v>181</v>
      </c>
      <c r="D66" s="173" t="s">
        <v>119</v>
      </c>
      <c r="E66" s="174">
        <v>2.7488999999999999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0.35</v>
      </c>
      <c r="O66" s="174">
        <f>ROUND(E66*N66,2)</f>
        <v>0.96</v>
      </c>
      <c r="P66" s="174">
        <v>0</v>
      </c>
      <c r="Q66" s="174">
        <f>ROUND(E66*P66,2)</f>
        <v>0</v>
      </c>
      <c r="R66" s="176" t="s">
        <v>166</v>
      </c>
      <c r="S66" s="176" t="s">
        <v>121</v>
      </c>
      <c r="T66" s="177" t="s">
        <v>122</v>
      </c>
      <c r="U66" s="158">
        <v>0</v>
      </c>
      <c r="V66" s="158">
        <f>ROUND(E66*U66,2)</f>
        <v>0</v>
      </c>
      <c r="W66" s="158"/>
      <c r="X66" s="158" t="s">
        <v>167</v>
      </c>
      <c r="Y66" s="158" t="s">
        <v>124</v>
      </c>
      <c r="Z66" s="148"/>
      <c r="AA66" s="148"/>
      <c r="AB66" s="148"/>
      <c r="AC66" s="148"/>
      <c r="AD66" s="148"/>
      <c r="AE66" s="148"/>
      <c r="AF66" s="148"/>
      <c r="AG66" s="148" t="s">
        <v>168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1" t="s">
        <v>182</v>
      </c>
      <c r="D67" s="159"/>
      <c r="E67" s="160">
        <v>2.75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129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243"/>
      <c r="D68" s="244"/>
      <c r="E68" s="244"/>
      <c r="F68" s="244"/>
      <c r="G68" s="244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133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1">
        <v>14</v>
      </c>
      <c r="B69" s="172" t="s">
        <v>183</v>
      </c>
      <c r="C69" s="180" t="s">
        <v>184</v>
      </c>
      <c r="D69" s="173" t="s">
        <v>119</v>
      </c>
      <c r="E69" s="174">
        <v>0.71940000000000004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1.6</v>
      </c>
      <c r="O69" s="174">
        <f>ROUND(E69*N69,2)</f>
        <v>1.1499999999999999</v>
      </c>
      <c r="P69" s="174">
        <v>0</v>
      </c>
      <c r="Q69" s="174">
        <f>ROUND(E69*P69,2)</f>
        <v>0</v>
      </c>
      <c r="R69" s="176" t="s">
        <v>166</v>
      </c>
      <c r="S69" s="176" t="s">
        <v>121</v>
      </c>
      <c r="T69" s="177" t="s">
        <v>122</v>
      </c>
      <c r="U69" s="158">
        <v>0</v>
      </c>
      <c r="V69" s="158">
        <f>ROUND(E69*U69,2)</f>
        <v>0</v>
      </c>
      <c r="W69" s="158"/>
      <c r="X69" s="158" t="s">
        <v>167</v>
      </c>
      <c r="Y69" s="158" t="s">
        <v>124</v>
      </c>
      <c r="Z69" s="148"/>
      <c r="AA69" s="148"/>
      <c r="AB69" s="148"/>
      <c r="AC69" s="148"/>
      <c r="AD69" s="148"/>
      <c r="AE69" s="148"/>
      <c r="AF69" s="148"/>
      <c r="AG69" s="148" t="s">
        <v>168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1" t="s">
        <v>185</v>
      </c>
      <c r="D70" s="159"/>
      <c r="E70" s="160">
        <v>0.72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129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43"/>
      <c r="D71" s="244"/>
      <c r="E71" s="244"/>
      <c r="F71" s="244"/>
      <c r="G71" s="244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133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4" t="s">
        <v>115</v>
      </c>
      <c r="B72" s="165" t="s">
        <v>68</v>
      </c>
      <c r="C72" s="179" t="s">
        <v>69</v>
      </c>
      <c r="D72" s="166"/>
      <c r="E72" s="167"/>
      <c r="F72" s="168"/>
      <c r="G72" s="168">
        <f>SUMIF(AG73:AG77,"&lt;&gt;NOR",G73:G77)</f>
        <v>0</v>
      </c>
      <c r="H72" s="168"/>
      <c r="I72" s="168">
        <f>SUM(I73:I77)</f>
        <v>0</v>
      </c>
      <c r="J72" s="168"/>
      <c r="K72" s="168">
        <f>SUM(K73:K77)</f>
        <v>0</v>
      </c>
      <c r="L72" s="168"/>
      <c r="M72" s="168">
        <f>SUM(M73:M77)</f>
        <v>0</v>
      </c>
      <c r="N72" s="167"/>
      <c r="O72" s="167">
        <f>SUM(O73:O77)</f>
        <v>3.36</v>
      </c>
      <c r="P72" s="167"/>
      <c r="Q72" s="167">
        <f>SUM(Q73:Q77)</f>
        <v>0</v>
      </c>
      <c r="R72" s="168"/>
      <c r="S72" s="168"/>
      <c r="T72" s="169"/>
      <c r="U72" s="163"/>
      <c r="V72" s="163">
        <f>SUM(V73:V77)</f>
        <v>12.59</v>
      </c>
      <c r="W72" s="163"/>
      <c r="X72" s="163"/>
      <c r="Y72" s="163"/>
      <c r="AG72" t="s">
        <v>116</v>
      </c>
    </row>
    <row r="73" spans="1:60" outlineLevel="1" x14ac:dyDescent="0.2">
      <c r="A73" s="171">
        <v>15</v>
      </c>
      <c r="B73" s="172" t="s">
        <v>186</v>
      </c>
      <c r="C73" s="180" t="s">
        <v>187</v>
      </c>
      <c r="D73" s="173" t="s">
        <v>188</v>
      </c>
      <c r="E73" s="174">
        <v>3.7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0.90902000000000005</v>
      </c>
      <c r="O73" s="174">
        <f>ROUND(E73*N73,2)</f>
        <v>3.36</v>
      </c>
      <c r="P73" s="174">
        <v>0</v>
      </c>
      <c r="Q73" s="174">
        <f>ROUND(E73*P73,2)</f>
        <v>0</v>
      </c>
      <c r="R73" s="176" t="s">
        <v>189</v>
      </c>
      <c r="S73" s="176" t="s">
        <v>121</v>
      </c>
      <c r="T73" s="177" t="s">
        <v>122</v>
      </c>
      <c r="U73" s="158">
        <v>3.4034599999999999</v>
      </c>
      <c r="V73" s="158">
        <f>ROUND(E73*U73,2)</f>
        <v>12.59</v>
      </c>
      <c r="W73" s="158"/>
      <c r="X73" s="158" t="s">
        <v>190</v>
      </c>
      <c r="Y73" s="158" t="s">
        <v>124</v>
      </c>
      <c r="Z73" s="148"/>
      <c r="AA73" s="148"/>
      <c r="AB73" s="148"/>
      <c r="AC73" s="148"/>
      <c r="AD73" s="148"/>
      <c r="AE73" s="148"/>
      <c r="AF73" s="148"/>
      <c r="AG73" s="148" t="s">
        <v>191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56.25" outlineLevel="2" x14ac:dyDescent="0.2">
      <c r="A74" s="155"/>
      <c r="B74" s="156"/>
      <c r="C74" s="245" t="s">
        <v>192</v>
      </c>
      <c r="D74" s="246"/>
      <c r="E74" s="246"/>
      <c r="F74" s="246"/>
      <c r="G74" s="246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127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78" t="str">
        <f>C74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1" t="s">
        <v>140</v>
      </c>
      <c r="D75" s="159"/>
      <c r="E75" s="160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129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81" t="s">
        <v>193</v>
      </c>
      <c r="D76" s="159"/>
      <c r="E76" s="160">
        <v>3.7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129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43"/>
      <c r="D77" s="244"/>
      <c r="E77" s="244"/>
      <c r="F77" s="244"/>
      <c r="G77" s="244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133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">
      <c r="A78" s="164" t="s">
        <v>115</v>
      </c>
      <c r="B78" s="165" t="s">
        <v>70</v>
      </c>
      <c r="C78" s="179" t="s">
        <v>71</v>
      </c>
      <c r="D78" s="166"/>
      <c r="E78" s="167"/>
      <c r="F78" s="168"/>
      <c r="G78" s="168">
        <f>SUMIF(AG79:AG82,"&lt;&gt;NOR",G79:G82)</f>
        <v>0</v>
      </c>
      <c r="H78" s="168"/>
      <c r="I78" s="168">
        <f>SUM(I79:I82)</f>
        <v>0</v>
      </c>
      <c r="J78" s="168"/>
      <c r="K78" s="168">
        <f>SUM(K79:K82)</f>
        <v>0</v>
      </c>
      <c r="L78" s="168"/>
      <c r="M78" s="168">
        <f>SUM(M79:M82)</f>
        <v>0</v>
      </c>
      <c r="N78" s="167"/>
      <c r="O78" s="167">
        <f>SUM(O79:O82)</f>
        <v>0.08</v>
      </c>
      <c r="P78" s="167"/>
      <c r="Q78" s="167">
        <f>SUM(Q79:Q82)</f>
        <v>0</v>
      </c>
      <c r="R78" s="168"/>
      <c r="S78" s="168"/>
      <c r="T78" s="169"/>
      <c r="U78" s="163"/>
      <c r="V78" s="163">
        <f>SUM(V79:V82)</f>
        <v>11.33</v>
      </c>
      <c r="W78" s="163"/>
      <c r="X78" s="163"/>
      <c r="Y78" s="163"/>
      <c r="AG78" t="s">
        <v>116</v>
      </c>
    </row>
    <row r="79" spans="1:60" outlineLevel="1" x14ac:dyDescent="0.2">
      <c r="A79" s="171">
        <v>16</v>
      </c>
      <c r="B79" s="172" t="s">
        <v>194</v>
      </c>
      <c r="C79" s="180" t="s">
        <v>195</v>
      </c>
      <c r="D79" s="173" t="s">
        <v>196</v>
      </c>
      <c r="E79" s="174">
        <v>64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1.2099999999999999E-3</v>
      </c>
      <c r="O79" s="174">
        <f>ROUND(E79*N79,2)</f>
        <v>0.08</v>
      </c>
      <c r="P79" s="174">
        <v>0</v>
      </c>
      <c r="Q79" s="174">
        <f>ROUND(E79*P79,2)</f>
        <v>0</v>
      </c>
      <c r="R79" s="176" t="s">
        <v>197</v>
      </c>
      <c r="S79" s="176" t="s">
        <v>121</v>
      </c>
      <c r="T79" s="177" t="s">
        <v>122</v>
      </c>
      <c r="U79" s="158">
        <v>0.17699999999999999</v>
      </c>
      <c r="V79" s="158">
        <f>ROUND(E79*U79,2)</f>
        <v>11.33</v>
      </c>
      <c r="W79" s="158"/>
      <c r="X79" s="158" t="s">
        <v>123</v>
      </c>
      <c r="Y79" s="158" t="s">
        <v>124</v>
      </c>
      <c r="Z79" s="148"/>
      <c r="AA79" s="148"/>
      <c r="AB79" s="148"/>
      <c r="AC79" s="148"/>
      <c r="AD79" s="148"/>
      <c r="AE79" s="148"/>
      <c r="AF79" s="148"/>
      <c r="AG79" s="148" t="s">
        <v>125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1" t="s">
        <v>128</v>
      </c>
      <c r="D80" s="159"/>
      <c r="E80" s="160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129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">
      <c r="A81" s="155"/>
      <c r="B81" s="156"/>
      <c r="C81" s="181" t="s">
        <v>198</v>
      </c>
      <c r="D81" s="159"/>
      <c r="E81" s="160">
        <v>64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129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43"/>
      <c r="D82" s="244"/>
      <c r="E82" s="244"/>
      <c r="F82" s="244"/>
      <c r="G82" s="244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133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4" t="s">
        <v>115</v>
      </c>
      <c r="B83" s="165" t="s">
        <v>72</v>
      </c>
      <c r="C83" s="179" t="s">
        <v>73</v>
      </c>
      <c r="D83" s="166"/>
      <c r="E83" s="167"/>
      <c r="F83" s="168"/>
      <c r="G83" s="168">
        <f>SUMIF(AG84:AG88,"&lt;&gt;NOR",G84:G88)</f>
        <v>0</v>
      </c>
      <c r="H83" s="168"/>
      <c r="I83" s="168">
        <f>SUM(I84:I88)</f>
        <v>0</v>
      </c>
      <c r="J83" s="168"/>
      <c r="K83" s="168">
        <f>SUM(K84:K88)</f>
        <v>0</v>
      </c>
      <c r="L83" s="168"/>
      <c r="M83" s="168">
        <f>SUM(M84:M88)</f>
        <v>0</v>
      </c>
      <c r="N83" s="167"/>
      <c r="O83" s="167">
        <f>SUM(O84:O88)</f>
        <v>0</v>
      </c>
      <c r="P83" s="167"/>
      <c r="Q83" s="167">
        <f>SUM(Q84:Q88)</f>
        <v>0</v>
      </c>
      <c r="R83" s="168"/>
      <c r="S83" s="168"/>
      <c r="T83" s="169"/>
      <c r="U83" s="163"/>
      <c r="V83" s="163">
        <f>SUM(V84:V88)</f>
        <v>5.87</v>
      </c>
      <c r="W83" s="163"/>
      <c r="X83" s="163"/>
      <c r="Y83" s="163"/>
      <c r="AG83" t="s">
        <v>116</v>
      </c>
    </row>
    <row r="84" spans="1:60" ht="33.75" outlineLevel="1" x14ac:dyDescent="0.2">
      <c r="A84" s="171">
        <v>17</v>
      </c>
      <c r="B84" s="172" t="s">
        <v>199</v>
      </c>
      <c r="C84" s="180" t="s">
        <v>200</v>
      </c>
      <c r="D84" s="173" t="s">
        <v>196</v>
      </c>
      <c r="E84" s="174">
        <v>42.25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0</v>
      </c>
      <c r="O84" s="174">
        <f>ROUND(E84*N84,2)</f>
        <v>0</v>
      </c>
      <c r="P84" s="174">
        <v>0</v>
      </c>
      <c r="Q84" s="174">
        <f>ROUND(E84*P84,2)</f>
        <v>0</v>
      </c>
      <c r="R84" s="176" t="s">
        <v>173</v>
      </c>
      <c r="S84" s="176" t="s">
        <v>121</v>
      </c>
      <c r="T84" s="177" t="s">
        <v>122</v>
      </c>
      <c r="U84" s="158">
        <v>0.13900000000000001</v>
      </c>
      <c r="V84" s="158">
        <f>ROUND(E84*U84,2)</f>
        <v>5.87</v>
      </c>
      <c r="W84" s="158"/>
      <c r="X84" s="158" t="s">
        <v>123</v>
      </c>
      <c r="Y84" s="158" t="s">
        <v>124</v>
      </c>
      <c r="Z84" s="148"/>
      <c r="AA84" s="148"/>
      <c r="AB84" s="148"/>
      <c r="AC84" s="148"/>
      <c r="AD84" s="148"/>
      <c r="AE84" s="148"/>
      <c r="AF84" s="148"/>
      <c r="AG84" s="148" t="s">
        <v>125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1" t="s">
        <v>128</v>
      </c>
      <c r="D85" s="159"/>
      <c r="E85" s="160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129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1" t="s">
        <v>201</v>
      </c>
      <c r="D86" s="159"/>
      <c r="E86" s="160">
        <v>30.25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129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1" t="s">
        <v>202</v>
      </c>
      <c r="D87" s="159"/>
      <c r="E87" s="160">
        <v>12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129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43"/>
      <c r="D88" s="244"/>
      <c r="E88" s="244"/>
      <c r="F88" s="244"/>
      <c r="G88" s="244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133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4" t="s">
        <v>115</v>
      </c>
      <c r="B89" s="165" t="s">
        <v>74</v>
      </c>
      <c r="C89" s="179" t="s">
        <v>75</v>
      </c>
      <c r="D89" s="166"/>
      <c r="E89" s="167"/>
      <c r="F89" s="168"/>
      <c r="G89" s="168">
        <f>SUMIF(AG90:AG92,"&lt;&gt;NOR",G90:G92)</f>
        <v>0</v>
      </c>
      <c r="H89" s="168"/>
      <c r="I89" s="168">
        <f>SUM(I90:I92)</f>
        <v>0</v>
      </c>
      <c r="J89" s="168"/>
      <c r="K89" s="168">
        <f>SUM(K90:K92)</f>
        <v>0</v>
      </c>
      <c r="L89" s="168"/>
      <c r="M89" s="168">
        <f>SUM(M90:M92)</f>
        <v>0</v>
      </c>
      <c r="N89" s="167"/>
      <c r="O89" s="167">
        <f>SUM(O90:O92)</f>
        <v>0</v>
      </c>
      <c r="P89" s="167"/>
      <c r="Q89" s="167">
        <f>SUM(Q90:Q92)</f>
        <v>0</v>
      </c>
      <c r="R89" s="168"/>
      <c r="S89" s="168"/>
      <c r="T89" s="169"/>
      <c r="U89" s="163"/>
      <c r="V89" s="163">
        <f>SUM(V90:V92)</f>
        <v>20.16</v>
      </c>
      <c r="W89" s="163"/>
      <c r="X89" s="163"/>
      <c r="Y89" s="163"/>
      <c r="AG89" t="s">
        <v>116</v>
      </c>
    </row>
    <row r="90" spans="1:60" outlineLevel="1" x14ac:dyDescent="0.2">
      <c r="A90" s="171">
        <v>18</v>
      </c>
      <c r="B90" s="172" t="s">
        <v>203</v>
      </c>
      <c r="C90" s="180" t="s">
        <v>204</v>
      </c>
      <c r="D90" s="173" t="s">
        <v>165</v>
      </c>
      <c r="E90" s="174">
        <v>23.65823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6" t="s">
        <v>173</v>
      </c>
      <c r="S90" s="176" t="s">
        <v>121</v>
      </c>
      <c r="T90" s="177" t="s">
        <v>122</v>
      </c>
      <c r="U90" s="158">
        <v>0.85199999999999998</v>
      </c>
      <c r="V90" s="158">
        <f>ROUND(E90*U90,2)</f>
        <v>20.16</v>
      </c>
      <c r="W90" s="158"/>
      <c r="X90" s="158" t="s">
        <v>123</v>
      </c>
      <c r="Y90" s="158" t="s">
        <v>124</v>
      </c>
      <c r="Z90" s="148"/>
      <c r="AA90" s="148"/>
      <c r="AB90" s="148"/>
      <c r="AC90" s="148"/>
      <c r="AD90" s="148"/>
      <c r="AE90" s="148"/>
      <c r="AF90" s="148"/>
      <c r="AG90" s="148" t="s">
        <v>205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2" x14ac:dyDescent="0.2">
      <c r="A91" s="155"/>
      <c r="B91" s="156"/>
      <c r="C91" s="245" t="s">
        <v>206</v>
      </c>
      <c r="D91" s="246"/>
      <c r="E91" s="246"/>
      <c r="F91" s="246"/>
      <c r="G91" s="246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127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78" t="str">
        <f>C91</f>
        <v>přesun hmot pro budovy občanské výstavby (JKSO 801), budovy pro bydlení (JKSO 803) budovy pro výrobu a služby (JKSO 812) s nosnou svislou konstrukcí zděnou z cihel nebo tvárnic nebo kovovou</v>
      </c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43"/>
      <c r="D92" s="244"/>
      <c r="E92" s="244"/>
      <c r="F92" s="244"/>
      <c r="G92" s="244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133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4" t="s">
        <v>115</v>
      </c>
      <c r="B93" s="165" t="s">
        <v>76</v>
      </c>
      <c r="C93" s="179" t="s">
        <v>77</v>
      </c>
      <c r="D93" s="166"/>
      <c r="E93" s="167"/>
      <c r="F93" s="168"/>
      <c r="G93" s="168">
        <f>SUMIF(AG94:AG120,"&lt;&gt;NOR",G94:G120)</f>
        <v>0</v>
      </c>
      <c r="H93" s="168"/>
      <c r="I93" s="168">
        <f>SUM(I94:I120)</f>
        <v>0</v>
      </c>
      <c r="J93" s="168"/>
      <c r="K93" s="168">
        <f>SUM(K94:K120)</f>
        <v>0</v>
      </c>
      <c r="L93" s="168"/>
      <c r="M93" s="168">
        <f>SUM(M94:M120)</f>
        <v>0</v>
      </c>
      <c r="N93" s="167"/>
      <c r="O93" s="167">
        <f>SUM(O94:O120)</f>
        <v>0.11</v>
      </c>
      <c r="P93" s="167"/>
      <c r="Q93" s="167">
        <f>SUM(Q94:Q120)</f>
        <v>0</v>
      </c>
      <c r="R93" s="168"/>
      <c r="S93" s="168"/>
      <c r="T93" s="169"/>
      <c r="U93" s="163"/>
      <c r="V93" s="163">
        <f>SUM(V94:V120)</f>
        <v>49.07</v>
      </c>
      <c r="W93" s="163"/>
      <c r="X93" s="163"/>
      <c r="Y93" s="163"/>
      <c r="AG93" t="s">
        <v>116</v>
      </c>
    </row>
    <row r="94" spans="1:60" ht="22.5" outlineLevel="1" x14ac:dyDescent="0.2">
      <c r="A94" s="171">
        <v>19</v>
      </c>
      <c r="B94" s="172" t="s">
        <v>207</v>
      </c>
      <c r="C94" s="180" t="s">
        <v>208</v>
      </c>
      <c r="D94" s="173" t="s">
        <v>196</v>
      </c>
      <c r="E94" s="174">
        <v>31.35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7.1000000000000002E-4</v>
      </c>
      <c r="O94" s="174">
        <f>ROUND(E94*N94,2)</f>
        <v>0.02</v>
      </c>
      <c r="P94" s="174">
        <v>0</v>
      </c>
      <c r="Q94" s="174">
        <f>ROUND(E94*P94,2)</f>
        <v>0</v>
      </c>
      <c r="R94" s="176" t="s">
        <v>209</v>
      </c>
      <c r="S94" s="176" t="s">
        <v>121</v>
      </c>
      <c r="T94" s="177" t="s">
        <v>122</v>
      </c>
      <c r="U94" s="158">
        <v>0.28999999999999998</v>
      </c>
      <c r="V94" s="158">
        <f>ROUND(E94*U94,2)</f>
        <v>9.09</v>
      </c>
      <c r="W94" s="158"/>
      <c r="X94" s="158" t="s">
        <v>123</v>
      </c>
      <c r="Y94" s="158" t="s">
        <v>124</v>
      </c>
      <c r="Z94" s="148"/>
      <c r="AA94" s="148"/>
      <c r="AB94" s="148"/>
      <c r="AC94" s="148"/>
      <c r="AD94" s="148"/>
      <c r="AE94" s="148"/>
      <c r="AF94" s="148"/>
      <c r="AG94" s="148" t="s">
        <v>210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45" t="s">
        <v>211</v>
      </c>
      <c r="D95" s="246"/>
      <c r="E95" s="246"/>
      <c r="F95" s="246"/>
      <c r="G95" s="246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127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1" t="s">
        <v>212</v>
      </c>
      <c r="D96" s="159"/>
      <c r="E96" s="160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129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181" t="s">
        <v>128</v>
      </c>
      <c r="D97" s="159"/>
      <c r="E97" s="160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129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1" t="s">
        <v>213</v>
      </c>
      <c r="D98" s="159"/>
      <c r="E98" s="160">
        <v>31.35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129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43"/>
      <c r="D99" s="244"/>
      <c r="E99" s="244"/>
      <c r="F99" s="244"/>
      <c r="G99" s="244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133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71">
        <v>20</v>
      </c>
      <c r="B100" s="172" t="s">
        <v>214</v>
      </c>
      <c r="C100" s="180" t="s">
        <v>215</v>
      </c>
      <c r="D100" s="173" t="s">
        <v>196</v>
      </c>
      <c r="E100" s="174">
        <v>33.590000000000003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1.7600000000000001E-3</v>
      </c>
      <c r="O100" s="174">
        <f>ROUND(E100*N100,2)</f>
        <v>0.06</v>
      </c>
      <c r="P100" s="174">
        <v>0</v>
      </c>
      <c r="Q100" s="174">
        <f>ROUND(E100*P100,2)</f>
        <v>0</v>
      </c>
      <c r="R100" s="176" t="s">
        <v>209</v>
      </c>
      <c r="S100" s="176" t="s">
        <v>121</v>
      </c>
      <c r="T100" s="177" t="s">
        <v>122</v>
      </c>
      <c r="U100" s="158">
        <v>0.84799999999999998</v>
      </c>
      <c r="V100" s="158">
        <f>ROUND(E100*U100,2)</f>
        <v>28.48</v>
      </c>
      <c r="W100" s="158"/>
      <c r="X100" s="158" t="s">
        <v>123</v>
      </c>
      <c r="Y100" s="158" t="s">
        <v>124</v>
      </c>
      <c r="Z100" s="148"/>
      <c r="AA100" s="148"/>
      <c r="AB100" s="148"/>
      <c r="AC100" s="148"/>
      <c r="AD100" s="148"/>
      <c r="AE100" s="148"/>
      <c r="AF100" s="148"/>
      <c r="AG100" s="148" t="s">
        <v>210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1" t="s">
        <v>216</v>
      </c>
      <c r="D101" s="159"/>
      <c r="E101" s="160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129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81" t="s">
        <v>128</v>
      </c>
      <c r="D102" s="159"/>
      <c r="E102" s="160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129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1" t="s">
        <v>217</v>
      </c>
      <c r="D103" s="159"/>
      <c r="E103" s="160">
        <v>33.590000000000003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129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243"/>
      <c r="D104" s="244"/>
      <c r="E104" s="244"/>
      <c r="F104" s="244"/>
      <c r="G104" s="244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133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1">
        <v>21</v>
      </c>
      <c r="B105" s="172" t="s">
        <v>218</v>
      </c>
      <c r="C105" s="180" t="s">
        <v>219</v>
      </c>
      <c r="D105" s="173" t="s">
        <v>196</v>
      </c>
      <c r="E105" s="174">
        <v>33.590000000000003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0</v>
      </c>
      <c r="O105" s="174">
        <f>ROUND(E105*N105,2)</f>
        <v>0</v>
      </c>
      <c r="P105" s="174">
        <v>0</v>
      </c>
      <c r="Q105" s="174">
        <f>ROUND(E105*P105,2)</f>
        <v>0</v>
      </c>
      <c r="R105" s="176" t="s">
        <v>209</v>
      </c>
      <c r="S105" s="176" t="s">
        <v>121</v>
      </c>
      <c r="T105" s="177" t="s">
        <v>122</v>
      </c>
      <c r="U105" s="158">
        <v>0.1</v>
      </c>
      <c r="V105" s="158">
        <f>ROUND(E105*U105,2)</f>
        <v>3.36</v>
      </c>
      <c r="W105" s="158"/>
      <c r="X105" s="158" t="s">
        <v>123</v>
      </c>
      <c r="Y105" s="158" t="s">
        <v>124</v>
      </c>
      <c r="Z105" s="148"/>
      <c r="AA105" s="148"/>
      <c r="AB105" s="148"/>
      <c r="AC105" s="148"/>
      <c r="AD105" s="148"/>
      <c r="AE105" s="148"/>
      <c r="AF105" s="148"/>
      <c r="AG105" s="148" t="s">
        <v>210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1" t="s">
        <v>220</v>
      </c>
      <c r="D106" s="159"/>
      <c r="E106" s="160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129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1" t="s">
        <v>128</v>
      </c>
      <c r="D107" s="159"/>
      <c r="E107" s="160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129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1" t="s">
        <v>217</v>
      </c>
      <c r="D108" s="159"/>
      <c r="E108" s="160">
        <v>33.590000000000003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129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43"/>
      <c r="D109" s="244"/>
      <c r="E109" s="244"/>
      <c r="F109" s="244"/>
      <c r="G109" s="244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133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1">
        <v>22</v>
      </c>
      <c r="B110" s="172" t="s">
        <v>221</v>
      </c>
      <c r="C110" s="180" t="s">
        <v>222</v>
      </c>
      <c r="D110" s="173" t="s">
        <v>196</v>
      </c>
      <c r="E110" s="174">
        <v>67.180000000000007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3.0000000000000001E-5</v>
      </c>
      <c r="O110" s="174">
        <f>ROUND(E110*N110,2)</f>
        <v>0</v>
      </c>
      <c r="P110" s="174">
        <v>0</v>
      </c>
      <c r="Q110" s="174">
        <f>ROUND(E110*P110,2)</f>
        <v>0</v>
      </c>
      <c r="R110" s="176" t="s">
        <v>209</v>
      </c>
      <c r="S110" s="176" t="s">
        <v>121</v>
      </c>
      <c r="T110" s="177" t="s">
        <v>122</v>
      </c>
      <c r="U110" s="158">
        <v>0.11765</v>
      </c>
      <c r="V110" s="158">
        <f>ROUND(E110*U110,2)</f>
        <v>7.9</v>
      </c>
      <c r="W110" s="158"/>
      <c r="X110" s="158" t="s">
        <v>123</v>
      </c>
      <c r="Y110" s="158" t="s">
        <v>124</v>
      </c>
      <c r="Z110" s="148"/>
      <c r="AA110" s="148"/>
      <c r="AB110" s="148"/>
      <c r="AC110" s="148"/>
      <c r="AD110" s="148"/>
      <c r="AE110" s="148"/>
      <c r="AF110" s="148"/>
      <c r="AG110" s="148" t="s">
        <v>210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1" t="s">
        <v>223</v>
      </c>
      <c r="D111" s="159"/>
      <c r="E111" s="160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129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1" t="s">
        <v>128</v>
      </c>
      <c r="D112" s="159"/>
      <c r="E112" s="160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129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1" t="s">
        <v>224</v>
      </c>
      <c r="D113" s="159"/>
      <c r="E113" s="160">
        <v>67.180000000000007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129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243"/>
      <c r="D114" s="244"/>
      <c r="E114" s="244"/>
      <c r="F114" s="244"/>
      <c r="G114" s="244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133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1">
        <v>23</v>
      </c>
      <c r="B115" s="172" t="s">
        <v>225</v>
      </c>
      <c r="C115" s="180" t="s">
        <v>226</v>
      </c>
      <c r="D115" s="173" t="s">
        <v>196</v>
      </c>
      <c r="E115" s="174">
        <v>105.8085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2.9999999999999997E-4</v>
      </c>
      <c r="O115" s="174">
        <f>ROUND(E115*N115,2)</f>
        <v>0.03</v>
      </c>
      <c r="P115" s="174">
        <v>0</v>
      </c>
      <c r="Q115" s="174">
        <f>ROUND(E115*P115,2)</f>
        <v>0</v>
      </c>
      <c r="R115" s="176" t="s">
        <v>166</v>
      </c>
      <c r="S115" s="176" t="s">
        <v>121</v>
      </c>
      <c r="T115" s="177" t="s">
        <v>122</v>
      </c>
      <c r="U115" s="158">
        <v>0</v>
      </c>
      <c r="V115" s="158">
        <f>ROUND(E115*U115,2)</f>
        <v>0</v>
      </c>
      <c r="W115" s="158"/>
      <c r="X115" s="158" t="s">
        <v>167</v>
      </c>
      <c r="Y115" s="158" t="s">
        <v>124</v>
      </c>
      <c r="Z115" s="148"/>
      <c r="AA115" s="148"/>
      <c r="AB115" s="148"/>
      <c r="AC115" s="148"/>
      <c r="AD115" s="148"/>
      <c r="AE115" s="148"/>
      <c r="AF115" s="148"/>
      <c r="AG115" s="148" t="s">
        <v>227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1" t="s">
        <v>228</v>
      </c>
      <c r="D116" s="159"/>
      <c r="E116" s="160">
        <v>105.81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129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243"/>
      <c r="D117" s="244"/>
      <c r="E117" s="244"/>
      <c r="F117" s="244"/>
      <c r="G117" s="244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133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1">
        <v>24</v>
      </c>
      <c r="B118" s="172" t="s">
        <v>229</v>
      </c>
      <c r="C118" s="180" t="s">
        <v>230</v>
      </c>
      <c r="D118" s="173" t="s">
        <v>165</v>
      </c>
      <c r="E118" s="174">
        <v>0.11513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0</v>
      </c>
      <c r="O118" s="174">
        <f>ROUND(E118*N118,2)</f>
        <v>0</v>
      </c>
      <c r="P118" s="174">
        <v>0</v>
      </c>
      <c r="Q118" s="174">
        <f>ROUND(E118*P118,2)</f>
        <v>0</v>
      </c>
      <c r="R118" s="176" t="s">
        <v>209</v>
      </c>
      <c r="S118" s="176" t="s">
        <v>121</v>
      </c>
      <c r="T118" s="177" t="s">
        <v>231</v>
      </c>
      <c r="U118" s="158">
        <v>2.048</v>
      </c>
      <c r="V118" s="158">
        <f>ROUND(E118*U118,2)</f>
        <v>0.24</v>
      </c>
      <c r="W118" s="158"/>
      <c r="X118" s="158" t="s">
        <v>232</v>
      </c>
      <c r="Y118" s="158" t="s">
        <v>124</v>
      </c>
      <c r="Z118" s="148"/>
      <c r="AA118" s="148"/>
      <c r="AB118" s="148"/>
      <c r="AC118" s="148"/>
      <c r="AD118" s="148"/>
      <c r="AE118" s="148"/>
      <c r="AF118" s="148"/>
      <c r="AG118" s="148" t="s">
        <v>233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245" t="s">
        <v>234</v>
      </c>
      <c r="D119" s="246"/>
      <c r="E119" s="246"/>
      <c r="F119" s="246"/>
      <c r="G119" s="246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127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43"/>
      <c r="D120" s="244"/>
      <c r="E120" s="244"/>
      <c r="F120" s="244"/>
      <c r="G120" s="244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133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x14ac:dyDescent="0.2">
      <c r="A121" s="164" t="s">
        <v>115</v>
      </c>
      <c r="B121" s="165" t="s">
        <v>78</v>
      </c>
      <c r="C121" s="179" t="s">
        <v>79</v>
      </c>
      <c r="D121" s="166"/>
      <c r="E121" s="167"/>
      <c r="F121" s="168"/>
      <c r="G121" s="168">
        <f>SUMIF(AG122:AG218,"&lt;&gt;NOR",G122:G218)</f>
        <v>0</v>
      </c>
      <c r="H121" s="168"/>
      <c r="I121" s="168">
        <f>SUM(I122:I218)</f>
        <v>0</v>
      </c>
      <c r="J121" s="168"/>
      <c r="K121" s="168">
        <f>SUM(K122:K218)</f>
        <v>0</v>
      </c>
      <c r="L121" s="168"/>
      <c r="M121" s="168">
        <f>SUM(M122:M218)</f>
        <v>0</v>
      </c>
      <c r="N121" s="167"/>
      <c r="O121" s="167">
        <f>SUM(O122:O218)</f>
        <v>3.6199999999999997</v>
      </c>
      <c r="P121" s="167"/>
      <c r="Q121" s="167">
        <f>SUM(Q122:Q218)</f>
        <v>0</v>
      </c>
      <c r="R121" s="168"/>
      <c r="S121" s="168"/>
      <c r="T121" s="169"/>
      <c r="U121" s="163"/>
      <c r="V121" s="163">
        <f>SUM(V122:V218)</f>
        <v>106.09</v>
      </c>
      <c r="W121" s="163"/>
      <c r="X121" s="163"/>
      <c r="Y121" s="163"/>
      <c r="AG121" t="s">
        <v>116</v>
      </c>
    </row>
    <row r="122" spans="1:60" outlineLevel="1" x14ac:dyDescent="0.2">
      <c r="A122" s="171">
        <v>25</v>
      </c>
      <c r="B122" s="172" t="s">
        <v>235</v>
      </c>
      <c r="C122" s="180" t="s">
        <v>236</v>
      </c>
      <c r="D122" s="173" t="s">
        <v>237</v>
      </c>
      <c r="E122" s="174">
        <v>48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 t="s">
        <v>238</v>
      </c>
      <c r="S122" s="176" t="s">
        <v>121</v>
      </c>
      <c r="T122" s="177" t="s">
        <v>122</v>
      </c>
      <c r="U122" s="158">
        <v>8.4000000000000005E-2</v>
      </c>
      <c r="V122" s="158">
        <f>ROUND(E122*U122,2)</f>
        <v>4.03</v>
      </c>
      <c r="W122" s="158"/>
      <c r="X122" s="158" t="s">
        <v>123</v>
      </c>
      <c r="Y122" s="158" t="s">
        <v>124</v>
      </c>
      <c r="Z122" s="148"/>
      <c r="AA122" s="148"/>
      <c r="AB122" s="148"/>
      <c r="AC122" s="148"/>
      <c r="AD122" s="148"/>
      <c r="AE122" s="148"/>
      <c r="AF122" s="148"/>
      <c r="AG122" s="148" t="s">
        <v>210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1" t="s">
        <v>128</v>
      </c>
      <c r="D123" s="159"/>
      <c r="E123" s="160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129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1" t="s">
        <v>239</v>
      </c>
      <c r="D124" s="159"/>
      <c r="E124" s="160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129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5"/>
      <c r="B125" s="156"/>
      <c r="C125" s="181" t="s">
        <v>240</v>
      </c>
      <c r="D125" s="159"/>
      <c r="E125" s="160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129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81" t="s">
        <v>241</v>
      </c>
      <c r="D126" s="159"/>
      <c r="E126" s="160">
        <v>32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129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1" t="s">
        <v>242</v>
      </c>
      <c r="D127" s="159"/>
      <c r="E127" s="160">
        <v>16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129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243"/>
      <c r="D128" s="244"/>
      <c r="E128" s="244"/>
      <c r="F128" s="244"/>
      <c r="G128" s="244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133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71">
        <v>26</v>
      </c>
      <c r="B129" s="172" t="s">
        <v>243</v>
      </c>
      <c r="C129" s="180" t="s">
        <v>244</v>
      </c>
      <c r="D129" s="173" t="s">
        <v>188</v>
      </c>
      <c r="E129" s="174">
        <v>71.5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9.8999999999999999E-4</v>
      </c>
      <c r="O129" s="174">
        <f>ROUND(E129*N129,2)</f>
        <v>7.0000000000000007E-2</v>
      </c>
      <c r="P129" s="174">
        <v>0</v>
      </c>
      <c r="Q129" s="174">
        <f>ROUND(E129*P129,2)</f>
        <v>0</v>
      </c>
      <c r="R129" s="176" t="s">
        <v>238</v>
      </c>
      <c r="S129" s="176" t="s">
        <v>121</v>
      </c>
      <c r="T129" s="177" t="s">
        <v>122</v>
      </c>
      <c r="U129" s="158">
        <v>0.26200000000000001</v>
      </c>
      <c r="V129" s="158">
        <f>ROUND(E129*U129,2)</f>
        <v>18.73</v>
      </c>
      <c r="W129" s="158"/>
      <c r="X129" s="158" t="s">
        <v>123</v>
      </c>
      <c r="Y129" s="158" t="s">
        <v>124</v>
      </c>
      <c r="Z129" s="148"/>
      <c r="AA129" s="148"/>
      <c r="AB129" s="148"/>
      <c r="AC129" s="148"/>
      <c r="AD129" s="148"/>
      <c r="AE129" s="148"/>
      <c r="AF129" s="148"/>
      <c r="AG129" s="148" t="s">
        <v>210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181" t="s">
        <v>128</v>
      </c>
      <c r="D130" s="159"/>
      <c r="E130" s="160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129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5"/>
      <c r="B131" s="156"/>
      <c r="C131" s="181" t="s">
        <v>245</v>
      </c>
      <c r="D131" s="159"/>
      <c r="E131" s="160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129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1" t="s">
        <v>246</v>
      </c>
      <c r="D132" s="159"/>
      <c r="E132" s="160">
        <v>71.5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129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243"/>
      <c r="D133" s="244"/>
      <c r="E133" s="244"/>
      <c r="F133" s="244"/>
      <c r="G133" s="244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133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1">
        <v>27</v>
      </c>
      <c r="B134" s="172" t="s">
        <v>247</v>
      </c>
      <c r="C134" s="180" t="s">
        <v>248</v>
      </c>
      <c r="D134" s="173" t="s">
        <v>196</v>
      </c>
      <c r="E134" s="174">
        <v>36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 t="s">
        <v>238</v>
      </c>
      <c r="S134" s="176" t="s">
        <v>121</v>
      </c>
      <c r="T134" s="177" t="s">
        <v>122</v>
      </c>
      <c r="U134" s="158">
        <v>0.29199999999999998</v>
      </c>
      <c r="V134" s="158">
        <f>ROUND(E134*U134,2)</f>
        <v>10.51</v>
      </c>
      <c r="W134" s="158"/>
      <c r="X134" s="158" t="s">
        <v>123</v>
      </c>
      <c r="Y134" s="158" t="s">
        <v>124</v>
      </c>
      <c r="Z134" s="148"/>
      <c r="AA134" s="148"/>
      <c r="AB134" s="148"/>
      <c r="AC134" s="148"/>
      <c r="AD134" s="148"/>
      <c r="AE134" s="148"/>
      <c r="AF134" s="148"/>
      <c r="AG134" s="148" t="s">
        <v>210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245" t="s">
        <v>249</v>
      </c>
      <c r="D135" s="246"/>
      <c r="E135" s="246"/>
      <c r="F135" s="246"/>
      <c r="G135" s="246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127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1" t="s">
        <v>128</v>
      </c>
      <c r="D136" s="159"/>
      <c r="E136" s="160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129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181" t="s">
        <v>245</v>
      </c>
      <c r="D137" s="159"/>
      <c r="E137" s="160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129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81" t="s">
        <v>250</v>
      </c>
      <c r="D138" s="159"/>
      <c r="E138" s="160">
        <v>36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129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243"/>
      <c r="D139" s="244"/>
      <c r="E139" s="244"/>
      <c r="F139" s="244"/>
      <c r="G139" s="244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133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1">
        <v>28</v>
      </c>
      <c r="B140" s="172" t="s">
        <v>251</v>
      </c>
      <c r="C140" s="180" t="s">
        <v>252</v>
      </c>
      <c r="D140" s="173" t="s">
        <v>119</v>
      </c>
      <c r="E140" s="174">
        <v>1.4017999999999999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2.3570000000000001E-2</v>
      </c>
      <c r="O140" s="174">
        <f>ROUND(E140*N140,2)</f>
        <v>0.03</v>
      </c>
      <c r="P140" s="174">
        <v>0</v>
      </c>
      <c r="Q140" s="174">
        <f>ROUND(E140*P140,2)</f>
        <v>0</v>
      </c>
      <c r="R140" s="176" t="s">
        <v>238</v>
      </c>
      <c r="S140" s="176" t="s">
        <v>121</v>
      </c>
      <c r="T140" s="177" t="s">
        <v>122</v>
      </c>
      <c r="U140" s="158">
        <v>0</v>
      </c>
      <c r="V140" s="158">
        <f>ROUND(E140*U140,2)</f>
        <v>0</v>
      </c>
      <c r="W140" s="158"/>
      <c r="X140" s="158" t="s">
        <v>123</v>
      </c>
      <c r="Y140" s="158" t="s">
        <v>124</v>
      </c>
      <c r="Z140" s="148"/>
      <c r="AA140" s="148"/>
      <c r="AB140" s="148"/>
      <c r="AC140" s="148"/>
      <c r="AD140" s="148"/>
      <c r="AE140" s="148"/>
      <c r="AF140" s="148"/>
      <c r="AG140" s="148" t="s">
        <v>210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81" t="s">
        <v>253</v>
      </c>
      <c r="D141" s="159"/>
      <c r="E141" s="160">
        <v>0.32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129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5"/>
      <c r="B142" s="156"/>
      <c r="C142" s="181" t="s">
        <v>254</v>
      </c>
      <c r="D142" s="159"/>
      <c r="E142" s="160">
        <v>1.08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129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243"/>
      <c r="D143" s="244"/>
      <c r="E143" s="244"/>
      <c r="F143" s="244"/>
      <c r="G143" s="244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133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1">
        <v>29</v>
      </c>
      <c r="B144" s="172" t="s">
        <v>255</v>
      </c>
      <c r="C144" s="180" t="s">
        <v>256</v>
      </c>
      <c r="D144" s="173" t="s">
        <v>196</v>
      </c>
      <c r="E144" s="174">
        <v>6.76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2.4000000000000001E-4</v>
      </c>
      <c r="O144" s="174">
        <f>ROUND(E144*N144,2)</f>
        <v>0</v>
      </c>
      <c r="P144" s="174">
        <v>0</v>
      </c>
      <c r="Q144" s="174">
        <f>ROUND(E144*P144,2)</f>
        <v>0</v>
      </c>
      <c r="R144" s="176" t="s">
        <v>238</v>
      </c>
      <c r="S144" s="176" t="s">
        <v>121</v>
      </c>
      <c r="T144" s="177" t="s">
        <v>122</v>
      </c>
      <c r="U144" s="158">
        <v>0</v>
      </c>
      <c r="V144" s="158">
        <f>ROUND(E144*U144,2)</f>
        <v>0</v>
      </c>
      <c r="W144" s="158"/>
      <c r="X144" s="158" t="s">
        <v>123</v>
      </c>
      <c r="Y144" s="158" t="s">
        <v>124</v>
      </c>
      <c r="Z144" s="148"/>
      <c r="AA144" s="148"/>
      <c r="AB144" s="148"/>
      <c r="AC144" s="148"/>
      <c r="AD144" s="148"/>
      <c r="AE144" s="148"/>
      <c r="AF144" s="148"/>
      <c r="AG144" s="148" t="s">
        <v>210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1" t="s">
        <v>257</v>
      </c>
      <c r="D145" s="159"/>
      <c r="E145" s="160">
        <v>6.76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129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43"/>
      <c r="D146" s="244"/>
      <c r="E146" s="244"/>
      <c r="F146" s="244"/>
      <c r="G146" s="244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133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2.5" outlineLevel="1" x14ac:dyDescent="0.2">
      <c r="A147" s="171">
        <v>30</v>
      </c>
      <c r="B147" s="172" t="s">
        <v>258</v>
      </c>
      <c r="C147" s="180" t="s">
        <v>259</v>
      </c>
      <c r="D147" s="173" t="s">
        <v>188</v>
      </c>
      <c r="E147" s="174">
        <v>26.2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4">
        <v>2.5500000000000002E-3</v>
      </c>
      <c r="O147" s="174">
        <f>ROUND(E147*N147,2)</f>
        <v>7.0000000000000007E-2</v>
      </c>
      <c r="P147" s="174">
        <v>0</v>
      </c>
      <c r="Q147" s="174">
        <f>ROUND(E147*P147,2)</f>
        <v>0</v>
      </c>
      <c r="R147" s="176" t="s">
        <v>238</v>
      </c>
      <c r="S147" s="176" t="s">
        <v>121</v>
      </c>
      <c r="T147" s="177" t="s">
        <v>122</v>
      </c>
      <c r="U147" s="158">
        <v>0.82499999999999996</v>
      </c>
      <c r="V147" s="158">
        <f>ROUND(E147*U147,2)</f>
        <v>21.62</v>
      </c>
      <c r="W147" s="158"/>
      <c r="X147" s="158" t="s">
        <v>123</v>
      </c>
      <c r="Y147" s="158" t="s">
        <v>124</v>
      </c>
      <c r="Z147" s="148"/>
      <c r="AA147" s="148"/>
      <c r="AB147" s="148"/>
      <c r="AC147" s="148"/>
      <c r="AD147" s="148"/>
      <c r="AE147" s="148"/>
      <c r="AF147" s="148"/>
      <c r="AG147" s="148" t="s">
        <v>210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45" t="s">
        <v>260</v>
      </c>
      <c r="D148" s="246"/>
      <c r="E148" s="246"/>
      <c r="F148" s="246"/>
      <c r="G148" s="246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127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1" t="s">
        <v>128</v>
      </c>
      <c r="D149" s="159"/>
      <c r="E149" s="160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129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5"/>
      <c r="B150" s="156"/>
      <c r="C150" s="181" t="s">
        <v>261</v>
      </c>
      <c r="D150" s="159"/>
      <c r="E150" s="160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129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3" x14ac:dyDescent="0.2">
      <c r="A151" s="155"/>
      <c r="B151" s="156"/>
      <c r="C151" s="181" t="s">
        <v>262</v>
      </c>
      <c r="D151" s="159"/>
      <c r="E151" s="160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129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5"/>
      <c r="B152" s="156"/>
      <c r="C152" s="181" t="s">
        <v>263</v>
      </c>
      <c r="D152" s="159"/>
      <c r="E152" s="160">
        <v>26.2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129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43"/>
      <c r="D153" s="244"/>
      <c r="E153" s="244"/>
      <c r="F153" s="244"/>
      <c r="G153" s="244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133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71">
        <v>31</v>
      </c>
      <c r="B154" s="172" t="s">
        <v>264</v>
      </c>
      <c r="C154" s="180" t="s">
        <v>265</v>
      </c>
      <c r="D154" s="173" t="s">
        <v>188</v>
      </c>
      <c r="E154" s="174">
        <v>47.7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4">
        <v>2.5500000000000002E-3</v>
      </c>
      <c r="O154" s="174">
        <f>ROUND(E154*N154,2)</f>
        <v>0.12</v>
      </c>
      <c r="P154" s="174">
        <v>0</v>
      </c>
      <c r="Q154" s="174">
        <f>ROUND(E154*P154,2)</f>
        <v>0</v>
      </c>
      <c r="R154" s="176" t="s">
        <v>238</v>
      </c>
      <c r="S154" s="176" t="s">
        <v>121</v>
      </c>
      <c r="T154" s="177" t="s">
        <v>122</v>
      </c>
      <c r="U154" s="158">
        <v>0.94</v>
      </c>
      <c r="V154" s="158">
        <f>ROUND(E154*U154,2)</f>
        <v>44.84</v>
      </c>
      <c r="W154" s="158"/>
      <c r="X154" s="158" t="s">
        <v>123</v>
      </c>
      <c r="Y154" s="158" t="s">
        <v>124</v>
      </c>
      <c r="Z154" s="148"/>
      <c r="AA154" s="148"/>
      <c r="AB154" s="148"/>
      <c r="AC154" s="148"/>
      <c r="AD154" s="148"/>
      <c r="AE154" s="148"/>
      <c r="AF154" s="148"/>
      <c r="AG154" s="148" t="s">
        <v>210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245" t="s">
        <v>260</v>
      </c>
      <c r="D155" s="246"/>
      <c r="E155" s="246"/>
      <c r="F155" s="246"/>
      <c r="G155" s="246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127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1" t="s">
        <v>128</v>
      </c>
      <c r="D156" s="159"/>
      <c r="E156" s="160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129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1" t="s">
        <v>261</v>
      </c>
      <c r="D157" s="159"/>
      <c r="E157" s="160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129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5"/>
      <c r="B158" s="156"/>
      <c r="C158" s="181" t="s">
        <v>262</v>
      </c>
      <c r="D158" s="159"/>
      <c r="E158" s="160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129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181" t="s">
        <v>266</v>
      </c>
      <c r="D159" s="159"/>
      <c r="E159" s="160">
        <v>22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129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3" x14ac:dyDescent="0.2">
      <c r="A160" s="155"/>
      <c r="B160" s="156"/>
      <c r="C160" s="181" t="s">
        <v>267</v>
      </c>
      <c r="D160" s="159"/>
      <c r="E160" s="160">
        <v>25.7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129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243"/>
      <c r="D161" s="244"/>
      <c r="E161" s="244"/>
      <c r="F161" s="244"/>
      <c r="G161" s="244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133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1">
        <v>32</v>
      </c>
      <c r="B162" s="172" t="s">
        <v>268</v>
      </c>
      <c r="C162" s="180" t="s">
        <v>269</v>
      </c>
      <c r="D162" s="173" t="s">
        <v>119</v>
      </c>
      <c r="E162" s="174">
        <v>3.2530000000000001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2.9100000000000001E-2</v>
      </c>
      <c r="O162" s="174">
        <f>ROUND(E162*N162,2)</f>
        <v>0.09</v>
      </c>
      <c r="P162" s="174">
        <v>0</v>
      </c>
      <c r="Q162" s="174">
        <f>ROUND(E162*P162,2)</f>
        <v>0</v>
      </c>
      <c r="R162" s="176" t="s">
        <v>238</v>
      </c>
      <c r="S162" s="176" t="s">
        <v>121</v>
      </c>
      <c r="T162" s="177" t="s">
        <v>122</v>
      </c>
      <c r="U162" s="158">
        <v>0</v>
      </c>
      <c r="V162" s="158">
        <f>ROUND(E162*U162,2)</f>
        <v>0</v>
      </c>
      <c r="W162" s="158"/>
      <c r="X162" s="158" t="s">
        <v>123</v>
      </c>
      <c r="Y162" s="158" t="s">
        <v>124</v>
      </c>
      <c r="Z162" s="148"/>
      <c r="AA162" s="148"/>
      <c r="AB162" s="148"/>
      <c r="AC162" s="148"/>
      <c r="AD162" s="148"/>
      <c r="AE162" s="148"/>
      <c r="AF162" s="148"/>
      <c r="AG162" s="148" t="s">
        <v>210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1" t="s">
        <v>128</v>
      </c>
      <c r="D163" s="159"/>
      <c r="E163" s="160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129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5"/>
      <c r="B164" s="156"/>
      <c r="C164" s="181" t="s">
        <v>261</v>
      </c>
      <c r="D164" s="159"/>
      <c r="E164" s="160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129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1" t="s">
        <v>262</v>
      </c>
      <c r="D165" s="159"/>
      <c r="E165" s="160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129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1" t="s">
        <v>270</v>
      </c>
      <c r="D166" s="159"/>
      <c r="E166" s="160">
        <v>0.85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129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1" t="s">
        <v>271</v>
      </c>
      <c r="D167" s="159"/>
      <c r="E167" s="160">
        <v>1.1100000000000001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129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1" t="s">
        <v>272</v>
      </c>
      <c r="D168" s="159"/>
      <c r="E168" s="160">
        <v>1.3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129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243"/>
      <c r="D169" s="244"/>
      <c r="E169" s="244"/>
      <c r="F169" s="244"/>
      <c r="G169" s="244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133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1">
        <v>33</v>
      </c>
      <c r="B170" s="172" t="s">
        <v>273</v>
      </c>
      <c r="C170" s="180" t="s">
        <v>274</v>
      </c>
      <c r="D170" s="173" t="s">
        <v>119</v>
      </c>
      <c r="E170" s="174">
        <v>0.75629999999999997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3.1099999999999999E-3</v>
      </c>
      <c r="O170" s="174">
        <f>ROUND(E170*N170,2)</f>
        <v>0</v>
      </c>
      <c r="P170" s="174">
        <v>0</v>
      </c>
      <c r="Q170" s="174">
        <f>ROUND(E170*P170,2)</f>
        <v>0</v>
      </c>
      <c r="R170" s="176" t="s">
        <v>238</v>
      </c>
      <c r="S170" s="176" t="s">
        <v>121</v>
      </c>
      <c r="T170" s="177" t="s">
        <v>122</v>
      </c>
      <c r="U170" s="158">
        <v>0</v>
      </c>
      <c r="V170" s="158">
        <f>ROUND(E170*U170,2)</f>
        <v>0</v>
      </c>
      <c r="W170" s="158"/>
      <c r="X170" s="158" t="s">
        <v>123</v>
      </c>
      <c r="Y170" s="158" t="s">
        <v>124</v>
      </c>
      <c r="Z170" s="148"/>
      <c r="AA170" s="148"/>
      <c r="AB170" s="148"/>
      <c r="AC170" s="148"/>
      <c r="AD170" s="148"/>
      <c r="AE170" s="148"/>
      <c r="AF170" s="148"/>
      <c r="AG170" s="148" t="s">
        <v>210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1" t="s">
        <v>275</v>
      </c>
      <c r="D171" s="159"/>
      <c r="E171" s="160">
        <v>0.76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129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243"/>
      <c r="D172" s="244"/>
      <c r="E172" s="244"/>
      <c r="F172" s="244"/>
      <c r="G172" s="244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133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ht="22.5" outlineLevel="1" x14ac:dyDescent="0.2">
      <c r="A173" s="171">
        <v>34</v>
      </c>
      <c r="B173" s="172" t="s">
        <v>276</v>
      </c>
      <c r="C173" s="180" t="s">
        <v>277</v>
      </c>
      <c r="D173" s="173" t="s">
        <v>119</v>
      </c>
      <c r="E173" s="174">
        <v>4.6547000000000001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4">
        <v>1.6500000000000001E-2</v>
      </c>
      <c r="O173" s="174">
        <f>ROUND(E173*N173,2)</f>
        <v>0.08</v>
      </c>
      <c r="P173" s="174">
        <v>0</v>
      </c>
      <c r="Q173" s="174">
        <f>ROUND(E173*P173,2)</f>
        <v>0</v>
      </c>
      <c r="R173" s="176" t="s">
        <v>238</v>
      </c>
      <c r="S173" s="176" t="s">
        <v>121</v>
      </c>
      <c r="T173" s="177" t="s">
        <v>122</v>
      </c>
      <c r="U173" s="158">
        <v>0</v>
      </c>
      <c r="V173" s="158">
        <f>ROUND(E173*U173,2)</f>
        <v>0</v>
      </c>
      <c r="W173" s="158"/>
      <c r="X173" s="158" t="s">
        <v>123</v>
      </c>
      <c r="Y173" s="158" t="s">
        <v>124</v>
      </c>
      <c r="Z173" s="148"/>
      <c r="AA173" s="148"/>
      <c r="AB173" s="148"/>
      <c r="AC173" s="148"/>
      <c r="AD173" s="148"/>
      <c r="AE173" s="148"/>
      <c r="AF173" s="148"/>
      <c r="AG173" s="148" t="s">
        <v>210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181" t="s">
        <v>128</v>
      </c>
      <c r="D174" s="159"/>
      <c r="E174" s="160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129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1" t="s">
        <v>261</v>
      </c>
      <c r="D175" s="159"/>
      <c r="E175" s="160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129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5"/>
      <c r="B176" s="156"/>
      <c r="C176" s="181" t="s">
        <v>262</v>
      </c>
      <c r="D176" s="159"/>
      <c r="E176" s="160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129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181" t="s">
        <v>270</v>
      </c>
      <c r="D177" s="159"/>
      <c r="E177" s="160">
        <v>0.85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129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1" t="s">
        <v>271</v>
      </c>
      <c r="D178" s="159"/>
      <c r="E178" s="160">
        <v>1.1100000000000001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129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181" t="s">
        <v>272</v>
      </c>
      <c r="D179" s="159"/>
      <c r="E179" s="160">
        <v>1.3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129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181" t="s">
        <v>253</v>
      </c>
      <c r="D180" s="159"/>
      <c r="E180" s="160">
        <v>0.32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129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5"/>
      <c r="B181" s="156"/>
      <c r="C181" s="181" t="s">
        <v>254</v>
      </c>
      <c r="D181" s="159"/>
      <c r="E181" s="160">
        <v>1.08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129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243"/>
      <c r="D182" s="244"/>
      <c r="E182" s="244"/>
      <c r="F182" s="244"/>
      <c r="G182" s="244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133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1">
        <v>35</v>
      </c>
      <c r="B183" s="172" t="s">
        <v>278</v>
      </c>
      <c r="C183" s="180" t="s">
        <v>279</v>
      </c>
      <c r="D183" s="173" t="s">
        <v>119</v>
      </c>
      <c r="E183" s="174">
        <v>3.5783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4">
        <v>0.5</v>
      </c>
      <c r="O183" s="174">
        <f>ROUND(E183*N183,2)</f>
        <v>1.79</v>
      </c>
      <c r="P183" s="174">
        <v>0</v>
      </c>
      <c r="Q183" s="174">
        <f>ROUND(E183*P183,2)</f>
        <v>0</v>
      </c>
      <c r="R183" s="176"/>
      <c r="S183" s="176" t="s">
        <v>162</v>
      </c>
      <c r="T183" s="177" t="s">
        <v>122</v>
      </c>
      <c r="U183" s="158">
        <v>0</v>
      </c>
      <c r="V183" s="158">
        <f>ROUND(E183*U183,2)</f>
        <v>0</v>
      </c>
      <c r="W183" s="158"/>
      <c r="X183" s="158" t="s">
        <v>123</v>
      </c>
      <c r="Y183" s="158" t="s">
        <v>124</v>
      </c>
      <c r="Z183" s="148"/>
      <c r="AA183" s="148"/>
      <c r="AB183" s="148"/>
      <c r="AC183" s="148"/>
      <c r="AD183" s="148"/>
      <c r="AE183" s="148"/>
      <c r="AF183" s="148"/>
      <c r="AG183" s="148" t="s">
        <v>125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5"/>
      <c r="B184" s="156"/>
      <c r="C184" s="181" t="s">
        <v>128</v>
      </c>
      <c r="D184" s="159"/>
      <c r="E184" s="160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129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3" x14ac:dyDescent="0.2">
      <c r="A185" s="155"/>
      <c r="B185" s="156"/>
      <c r="C185" s="181" t="s">
        <v>261</v>
      </c>
      <c r="D185" s="159"/>
      <c r="E185" s="160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129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3" x14ac:dyDescent="0.2">
      <c r="A186" s="155"/>
      <c r="B186" s="156"/>
      <c r="C186" s="181" t="s">
        <v>262</v>
      </c>
      <c r="D186" s="159"/>
      <c r="E186" s="160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129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1" t="s">
        <v>270</v>
      </c>
      <c r="D187" s="159"/>
      <c r="E187" s="160">
        <v>0.85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129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1" t="s">
        <v>271</v>
      </c>
      <c r="D188" s="159"/>
      <c r="E188" s="160">
        <v>1.1100000000000001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129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3" x14ac:dyDescent="0.2">
      <c r="A189" s="155"/>
      <c r="B189" s="156"/>
      <c r="C189" s="181" t="s">
        <v>272</v>
      </c>
      <c r="D189" s="159"/>
      <c r="E189" s="160">
        <v>1.3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129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3" x14ac:dyDescent="0.2">
      <c r="A190" s="155"/>
      <c r="B190" s="156"/>
      <c r="C190" s="182" t="s">
        <v>280</v>
      </c>
      <c r="D190" s="161"/>
      <c r="E190" s="162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129</v>
      </c>
      <c r="AH190" s="148">
        <v>1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5"/>
      <c r="B191" s="156"/>
      <c r="C191" s="181" t="s">
        <v>281</v>
      </c>
      <c r="D191" s="159"/>
      <c r="E191" s="160">
        <v>0.33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129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243"/>
      <c r="D192" s="244"/>
      <c r="E192" s="244"/>
      <c r="F192" s="244"/>
      <c r="G192" s="244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133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1">
        <v>36</v>
      </c>
      <c r="B193" s="172" t="s">
        <v>282</v>
      </c>
      <c r="C193" s="180" t="s">
        <v>283</v>
      </c>
      <c r="D193" s="173" t="s">
        <v>196</v>
      </c>
      <c r="E193" s="174">
        <v>39.6</v>
      </c>
      <c r="F193" s="175"/>
      <c r="G193" s="176">
        <f>ROUND(E193*F193,2)</f>
        <v>0</v>
      </c>
      <c r="H193" s="175"/>
      <c r="I193" s="176">
        <f>ROUND(E193*H193,2)</f>
        <v>0</v>
      </c>
      <c r="J193" s="175"/>
      <c r="K193" s="176">
        <f>ROUND(E193*J193,2)</f>
        <v>0</v>
      </c>
      <c r="L193" s="176">
        <v>21</v>
      </c>
      <c r="M193" s="176">
        <f>G193*(1+L193/100)</f>
        <v>0</v>
      </c>
      <c r="N193" s="174">
        <v>1.4200000000000001E-2</v>
      </c>
      <c r="O193" s="174">
        <f>ROUND(E193*N193,2)</f>
        <v>0.56000000000000005</v>
      </c>
      <c r="P193" s="174">
        <v>0</v>
      </c>
      <c r="Q193" s="174">
        <f>ROUND(E193*P193,2)</f>
        <v>0</v>
      </c>
      <c r="R193" s="176"/>
      <c r="S193" s="176" t="s">
        <v>162</v>
      </c>
      <c r="T193" s="177" t="s">
        <v>122</v>
      </c>
      <c r="U193" s="158">
        <v>0</v>
      </c>
      <c r="V193" s="158">
        <f>ROUND(E193*U193,2)</f>
        <v>0</v>
      </c>
      <c r="W193" s="158"/>
      <c r="X193" s="158" t="s">
        <v>123</v>
      </c>
      <c r="Y193" s="158" t="s">
        <v>124</v>
      </c>
      <c r="Z193" s="148"/>
      <c r="AA193" s="148"/>
      <c r="AB193" s="148"/>
      <c r="AC193" s="148"/>
      <c r="AD193" s="148"/>
      <c r="AE193" s="148"/>
      <c r="AF193" s="148"/>
      <c r="AG193" s="148" t="s">
        <v>125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181" t="s">
        <v>284</v>
      </c>
      <c r="D194" s="159"/>
      <c r="E194" s="160">
        <v>39.6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129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243"/>
      <c r="D195" s="244"/>
      <c r="E195" s="244"/>
      <c r="F195" s="244"/>
      <c r="G195" s="244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133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1">
        <v>37</v>
      </c>
      <c r="B196" s="172" t="s">
        <v>285</v>
      </c>
      <c r="C196" s="180" t="s">
        <v>286</v>
      </c>
      <c r="D196" s="173" t="s">
        <v>196</v>
      </c>
      <c r="E196" s="174">
        <v>6.76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4">
        <v>1.643E-2</v>
      </c>
      <c r="O196" s="174">
        <f>ROUND(E196*N196,2)</f>
        <v>0.11</v>
      </c>
      <c r="P196" s="174">
        <v>0</v>
      </c>
      <c r="Q196" s="174">
        <f>ROUND(E196*P196,2)</f>
        <v>0</v>
      </c>
      <c r="R196" s="176"/>
      <c r="S196" s="176" t="s">
        <v>162</v>
      </c>
      <c r="T196" s="177" t="s">
        <v>122</v>
      </c>
      <c r="U196" s="158">
        <v>0</v>
      </c>
      <c r="V196" s="158">
        <f>ROUND(E196*U196,2)</f>
        <v>0</v>
      </c>
      <c r="W196" s="158"/>
      <c r="X196" s="158" t="s">
        <v>123</v>
      </c>
      <c r="Y196" s="158" t="s">
        <v>124</v>
      </c>
      <c r="Z196" s="148"/>
      <c r="AA196" s="148"/>
      <c r="AB196" s="148"/>
      <c r="AC196" s="148"/>
      <c r="AD196" s="148"/>
      <c r="AE196" s="148"/>
      <c r="AF196" s="148"/>
      <c r="AG196" s="148" t="s">
        <v>125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181" t="s">
        <v>128</v>
      </c>
      <c r="D197" s="159"/>
      <c r="E197" s="160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129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3" x14ac:dyDescent="0.2">
      <c r="A198" s="155"/>
      <c r="B198" s="156"/>
      <c r="C198" s="181" t="s">
        <v>287</v>
      </c>
      <c r="D198" s="159"/>
      <c r="E198" s="160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8"/>
      <c r="AA198" s="148"/>
      <c r="AB198" s="148"/>
      <c r="AC198" s="148"/>
      <c r="AD198" s="148"/>
      <c r="AE198" s="148"/>
      <c r="AF198" s="148"/>
      <c r="AG198" s="148" t="s">
        <v>129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3" x14ac:dyDescent="0.2">
      <c r="A199" s="155"/>
      <c r="B199" s="156"/>
      <c r="C199" s="181" t="s">
        <v>288</v>
      </c>
      <c r="D199" s="159"/>
      <c r="E199" s="160">
        <v>6.76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129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243"/>
      <c r="D200" s="244"/>
      <c r="E200" s="244"/>
      <c r="F200" s="244"/>
      <c r="G200" s="244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133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1">
        <v>38</v>
      </c>
      <c r="B201" s="172" t="s">
        <v>289</v>
      </c>
      <c r="C201" s="180" t="s">
        <v>290</v>
      </c>
      <c r="D201" s="173" t="s">
        <v>196</v>
      </c>
      <c r="E201" s="174">
        <v>30.25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4">
        <v>1.576E-2</v>
      </c>
      <c r="O201" s="174">
        <f>ROUND(E201*N201,2)</f>
        <v>0.48</v>
      </c>
      <c r="P201" s="174">
        <v>0</v>
      </c>
      <c r="Q201" s="174">
        <f>ROUND(E201*P201,2)</f>
        <v>0</v>
      </c>
      <c r="R201" s="176"/>
      <c r="S201" s="176" t="s">
        <v>162</v>
      </c>
      <c r="T201" s="177" t="s">
        <v>122</v>
      </c>
      <c r="U201" s="158">
        <v>0</v>
      </c>
      <c r="V201" s="158">
        <f>ROUND(E201*U201,2)</f>
        <v>0</v>
      </c>
      <c r="W201" s="158"/>
      <c r="X201" s="158" t="s">
        <v>123</v>
      </c>
      <c r="Y201" s="158" t="s">
        <v>124</v>
      </c>
      <c r="Z201" s="148"/>
      <c r="AA201" s="148"/>
      <c r="AB201" s="148"/>
      <c r="AC201" s="148"/>
      <c r="AD201" s="148"/>
      <c r="AE201" s="148"/>
      <c r="AF201" s="148"/>
      <c r="AG201" s="148" t="s">
        <v>125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181" t="s">
        <v>128</v>
      </c>
      <c r="D202" s="159"/>
      <c r="E202" s="160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129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181" t="s">
        <v>245</v>
      </c>
      <c r="D203" s="159"/>
      <c r="E203" s="160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129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5"/>
      <c r="B204" s="156"/>
      <c r="C204" s="181" t="s">
        <v>291</v>
      </c>
      <c r="D204" s="159"/>
      <c r="E204" s="160">
        <v>30.25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129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43"/>
      <c r="D205" s="244"/>
      <c r="E205" s="244"/>
      <c r="F205" s="244"/>
      <c r="G205" s="244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133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71">
        <v>39</v>
      </c>
      <c r="B206" s="172" t="s">
        <v>292</v>
      </c>
      <c r="C206" s="180" t="s">
        <v>293</v>
      </c>
      <c r="D206" s="173" t="s">
        <v>294</v>
      </c>
      <c r="E206" s="174">
        <v>28.512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4">
        <v>1E-3</v>
      </c>
      <c r="O206" s="174">
        <f>ROUND(E206*N206,2)</f>
        <v>0.03</v>
      </c>
      <c r="P206" s="174">
        <v>0</v>
      </c>
      <c r="Q206" s="174">
        <f>ROUND(E206*P206,2)</f>
        <v>0</v>
      </c>
      <c r="R206" s="176" t="s">
        <v>166</v>
      </c>
      <c r="S206" s="176" t="s">
        <v>121</v>
      </c>
      <c r="T206" s="177" t="s">
        <v>122</v>
      </c>
      <c r="U206" s="158">
        <v>0</v>
      </c>
      <c r="V206" s="158">
        <f>ROUND(E206*U206,2)</f>
        <v>0</v>
      </c>
      <c r="W206" s="158"/>
      <c r="X206" s="158" t="s">
        <v>167</v>
      </c>
      <c r="Y206" s="158" t="s">
        <v>124</v>
      </c>
      <c r="Z206" s="148"/>
      <c r="AA206" s="148"/>
      <c r="AB206" s="148"/>
      <c r="AC206" s="148"/>
      <c r="AD206" s="148"/>
      <c r="AE206" s="148"/>
      <c r="AF206" s="148"/>
      <c r="AG206" s="148" t="s">
        <v>227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181" t="s">
        <v>128</v>
      </c>
      <c r="D207" s="159"/>
      <c r="E207" s="160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129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3" x14ac:dyDescent="0.2">
      <c r="A208" s="155"/>
      <c r="B208" s="156"/>
      <c r="C208" s="181" t="s">
        <v>295</v>
      </c>
      <c r="D208" s="159"/>
      <c r="E208" s="160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129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3" x14ac:dyDescent="0.2">
      <c r="A209" s="155"/>
      <c r="B209" s="156"/>
      <c r="C209" s="181" t="s">
        <v>296</v>
      </c>
      <c r="D209" s="159"/>
      <c r="E209" s="160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129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5"/>
      <c r="B210" s="156"/>
      <c r="C210" s="181" t="s">
        <v>297</v>
      </c>
      <c r="D210" s="159"/>
      <c r="E210" s="160">
        <v>19.010000000000002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129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3" x14ac:dyDescent="0.2">
      <c r="A211" s="155"/>
      <c r="B211" s="156"/>
      <c r="C211" s="181" t="s">
        <v>298</v>
      </c>
      <c r="D211" s="159"/>
      <c r="E211" s="160">
        <v>9.5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129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243"/>
      <c r="D212" s="244"/>
      <c r="E212" s="244"/>
      <c r="F212" s="244"/>
      <c r="G212" s="244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133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1">
        <v>40</v>
      </c>
      <c r="B213" s="172" t="s">
        <v>299</v>
      </c>
      <c r="C213" s="180" t="s">
        <v>300</v>
      </c>
      <c r="D213" s="173" t="s">
        <v>119</v>
      </c>
      <c r="E213" s="174">
        <v>0.35389999999999999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21</v>
      </c>
      <c r="M213" s="176">
        <f>G213*(1+L213/100)</f>
        <v>0</v>
      </c>
      <c r="N213" s="174">
        <v>0.55000000000000004</v>
      </c>
      <c r="O213" s="174">
        <f>ROUND(E213*N213,2)</f>
        <v>0.19</v>
      </c>
      <c r="P213" s="174">
        <v>0</v>
      </c>
      <c r="Q213" s="174">
        <f>ROUND(E213*P213,2)</f>
        <v>0</v>
      </c>
      <c r="R213" s="176" t="s">
        <v>166</v>
      </c>
      <c r="S213" s="176" t="s">
        <v>301</v>
      </c>
      <c r="T213" s="177" t="s">
        <v>122</v>
      </c>
      <c r="U213" s="158">
        <v>0</v>
      </c>
      <c r="V213" s="158">
        <f>ROUND(E213*U213,2)</f>
        <v>0</v>
      </c>
      <c r="W213" s="158"/>
      <c r="X213" s="158" t="s">
        <v>167</v>
      </c>
      <c r="Y213" s="158" t="s">
        <v>124</v>
      </c>
      <c r="Z213" s="148"/>
      <c r="AA213" s="148"/>
      <c r="AB213" s="148"/>
      <c r="AC213" s="148"/>
      <c r="AD213" s="148"/>
      <c r="AE213" s="148"/>
      <c r="AF213" s="148"/>
      <c r="AG213" s="148" t="s">
        <v>227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181" t="s">
        <v>302</v>
      </c>
      <c r="D214" s="159"/>
      <c r="E214" s="160">
        <v>0.35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129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5"/>
      <c r="B215" s="156"/>
      <c r="C215" s="243"/>
      <c r="D215" s="244"/>
      <c r="E215" s="244"/>
      <c r="F215" s="244"/>
      <c r="G215" s="244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133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1">
        <v>41</v>
      </c>
      <c r="B216" s="172" t="s">
        <v>303</v>
      </c>
      <c r="C216" s="180" t="s">
        <v>304</v>
      </c>
      <c r="D216" s="173" t="s">
        <v>165</v>
      </c>
      <c r="E216" s="174">
        <v>3.6301399999999999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4">
        <v>0</v>
      </c>
      <c r="O216" s="174">
        <f>ROUND(E216*N216,2)</f>
        <v>0</v>
      </c>
      <c r="P216" s="174">
        <v>0</v>
      </c>
      <c r="Q216" s="174">
        <f>ROUND(E216*P216,2)</f>
        <v>0</v>
      </c>
      <c r="R216" s="176" t="s">
        <v>238</v>
      </c>
      <c r="S216" s="176" t="s">
        <v>121</v>
      </c>
      <c r="T216" s="177" t="s">
        <v>231</v>
      </c>
      <c r="U216" s="158">
        <v>1.7509999999999999</v>
      </c>
      <c r="V216" s="158">
        <f>ROUND(E216*U216,2)</f>
        <v>6.36</v>
      </c>
      <c r="W216" s="158"/>
      <c r="X216" s="158" t="s">
        <v>232</v>
      </c>
      <c r="Y216" s="158" t="s">
        <v>124</v>
      </c>
      <c r="Z216" s="148"/>
      <c r="AA216" s="148"/>
      <c r="AB216" s="148"/>
      <c r="AC216" s="148"/>
      <c r="AD216" s="148"/>
      <c r="AE216" s="148"/>
      <c r="AF216" s="148"/>
      <c r="AG216" s="148" t="s">
        <v>233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5"/>
      <c r="B217" s="156"/>
      <c r="C217" s="245" t="s">
        <v>234</v>
      </c>
      <c r="D217" s="246"/>
      <c r="E217" s="246"/>
      <c r="F217" s="246"/>
      <c r="G217" s="246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127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243"/>
      <c r="D218" s="244"/>
      <c r="E218" s="244"/>
      <c r="F218" s="244"/>
      <c r="G218" s="244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133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x14ac:dyDescent="0.2">
      <c r="A219" s="164" t="s">
        <v>115</v>
      </c>
      <c r="B219" s="165" t="s">
        <v>80</v>
      </c>
      <c r="C219" s="179" t="s">
        <v>81</v>
      </c>
      <c r="D219" s="166"/>
      <c r="E219" s="167"/>
      <c r="F219" s="168"/>
      <c r="G219" s="168">
        <f>SUMIF(AG220:AG247,"&lt;&gt;NOR",G220:G247)</f>
        <v>0</v>
      </c>
      <c r="H219" s="168"/>
      <c r="I219" s="168">
        <f>SUM(I220:I247)</f>
        <v>0</v>
      </c>
      <c r="J219" s="168"/>
      <c r="K219" s="168">
        <f>SUM(K220:K247)</f>
        <v>0</v>
      </c>
      <c r="L219" s="168"/>
      <c r="M219" s="168">
        <f>SUM(M220:M247)</f>
        <v>0</v>
      </c>
      <c r="N219" s="167"/>
      <c r="O219" s="167">
        <f>SUM(O220:O247)</f>
        <v>0.21000000000000002</v>
      </c>
      <c r="P219" s="167"/>
      <c r="Q219" s="167">
        <f>SUM(Q220:Q247)</f>
        <v>0</v>
      </c>
      <c r="R219" s="168"/>
      <c r="S219" s="168"/>
      <c r="T219" s="169"/>
      <c r="U219" s="163"/>
      <c r="V219" s="163">
        <f>SUM(V220:V247)</f>
        <v>24.96</v>
      </c>
      <c r="W219" s="163"/>
      <c r="X219" s="163"/>
      <c r="Y219" s="163"/>
      <c r="AG219" t="s">
        <v>116</v>
      </c>
    </row>
    <row r="220" spans="1:60" ht="33.75" outlineLevel="1" x14ac:dyDescent="0.2">
      <c r="A220" s="171">
        <v>42</v>
      </c>
      <c r="B220" s="172" t="s">
        <v>305</v>
      </c>
      <c r="C220" s="180" t="s">
        <v>306</v>
      </c>
      <c r="D220" s="173" t="s">
        <v>188</v>
      </c>
      <c r="E220" s="174">
        <v>5.5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4">
        <v>3.1900000000000001E-3</v>
      </c>
      <c r="O220" s="174">
        <f>ROUND(E220*N220,2)</f>
        <v>0.02</v>
      </c>
      <c r="P220" s="174">
        <v>0</v>
      </c>
      <c r="Q220" s="174">
        <f>ROUND(E220*P220,2)</f>
        <v>0</v>
      </c>
      <c r="R220" s="176" t="s">
        <v>307</v>
      </c>
      <c r="S220" s="176" t="s">
        <v>121</v>
      </c>
      <c r="T220" s="177" t="s">
        <v>122</v>
      </c>
      <c r="U220" s="158">
        <v>0.62824999999999998</v>
      </c>
      <c r="V220" s="158">
        <f>ROUND(E220*U220,2)</f>
        <v>3.46</v>
      </c>
      <c r="W220" s="158"/>
      <c r="X220" s="158" t="s">
        <v>123</v>
      </c>
      <c r="Y220" s="158" t="s">
        <v>124</v>
      </c>
      <c r="Z220" s="148"/>
      <c r="AA220" s="148"/>
      <c r="AB220" s="148"/>
      <c r="AC220" s="148"/>
      <c r="AD220" s="148"/>
      <c r="AE220" s="148"/>
      <c r="AF220" s="148"/>
      <c r="AG220" s="148" t="s">
        <v>210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5"/>
      <c r="B221" s="156"/>
      <c r="C221" s="181" t="s">
        <v>128</v>
      </c>
      <c r="D221" s="159"/>
      <c r="E221" s="160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8"/>
      <c r="AA221" s="148"/>
      <c r="AB221" s="148"/>
      <c r="AC221" s="148"/>
      <c r="AD221" s="148"/>
      <c r="AE221" s="148"/>
      <c r="AF221" s="148"/>
      <c r="AG221" s="148" t="s">
        <v>129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3" x14ac:dyDescent="0.2">
      <c r="A222" s="155"/>
      <c r="B222" s="156"/>
      <c r="C222" s="181" t="s">
        <v>308</v>
      </c>
      <c r="D222" s="159"/>
      <c r="E222" s="160">
        <v>5.5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129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243"/>
      <c r="D223" s="244"/>
      <c r="E223" s="244"/>
      <c r="F223" s="244"/>
      <c r="G223" s="244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133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2.5" outlineLevel="1" x14ac:dyDescent="0.2">
      <c r="A224" s="171">
        <v>43</v>
      </c>
      <c r="B224" s="172" t="s">
        <v>309</v>
      </c>
      <c r="C224" s="180" t="s">
        <v>310</v>
      </c>
      <c r="D224" s="173" t="s">
        <v>188</v>
      </c>
      <c r="E224" s="174">
        <v>6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4">
        <v>2.49E-3</v>
      </c>
      <c r="O224" s="174">
        <f>ROUND(E224*N224,2)</f>
        <v>0.01</v>
      </c>
      <c r="P224" s="174">
        <v>0</v>
      </c>
      <c r="Q224" s="174">
        <f>ROUND(E224*P224,2)</f>
        <v>0</v>
      </c>
      <c r="R224" s="176" t="s">
        <v>307</v>
      </c>
      <c r="S224" s="176" t="s">
        <v>121</v>
      </c>
      <c r="T224" s="177" t="s">
        <v>122</v>
      </c>
      <c r="U224" s="158">
        <v>0.53188000000000002</v>
      </c>
      <c r="V224" s="158">
        <f>ROUND(E224*U224,2)</f>
        <v>3.19</v>
      </c>
      <c r="W224" s="158"/>
      <c r="X224" s="158" t="s">
        <v>123</v>
      </c>
      <c r="Y224" s="158" t="s">
        <v>124</v>
      </c>
      <c r="Z224" s="148"/>
      <c r="AA224" s="148"/>
      <c r="AB224" s="148"/>
      <c r="AC224" s="148"/>
      <c r="AD224" s="148"/>
      <c r="AE224" s="148"/>
      <c r="AF224" s="148"/>
      <c r="AG224" s="148" t="s">
        <v>210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181" t="s">
        <v>128</v>
      </c>
      <c r="D225" s="159"/>
      <c r="E225" s="160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129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5"/>
      <c r="B226" s="156"/>
      <c r="C226" s="181" t="s">
        <v>311</v>
      </c>
      <c r="D226" s="159"/>
      <c r="E226" s="160">
        <v>6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129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">
      <c r="A227" s="155"/>
      <c r="B227" s="156"/>
      <c r="C227" s="243"/>
      <c r="D227" s="244"/>
      <c r="E227" s="244"/>
      <c r="F227" s="244"/>
      <c r="G227" s="244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133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71">
        <v>44</v>
      </c>
      <c r="B228" s="172" t="s">
        <v>312</v>
      </c>
      <c r="C228" s="180" t="s">
        <v>313</v>
      </c>
      <c r="D228" s="173" t="s">
        <v>237</v>
      </c>
      <c r="E228" s="174">
        <v>1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21</v>
      </c>
      <c r="M228" s="176">
        <f>G228*(1+L228/100)</f>
        <v>0</v>
      </c>
      <c r="N228" s="174">
        <v>1.65E-3</v>
      </c>
      <c r="O228" s="174">
        <f>ROUND(E228*N228,2)</f>
        <v>0</v>
      </c>
      <c r="P228" s="174">
        <v>0</v>
      </c>
      <c r="Q228" s="174">
        <f>ROUND(E228*P228,2)</f>
        <v>0</v>
      </c>
      <c r="R228" s="176" t="s">
        <v>307</v>
      </c>
      <c r="S228" s="176" t="s">
        <v>121</v>
      </c>
      <c r="T228" s="177" t="s">
        <v>122</v>
      </c>
      <c r="U228" s="158">
        <v>1.0649</v>
      </c>
      <c r="V228" s="158">
        <f>ROUND(E228*U228,2)</f>
        <v>1.06</v>
      </c>
      <c r="W228" s="158"/>
      <c r="X228" s="158" t="s">
        <v>123</v>
      </c>
      <c r="Y228" s="158" t="s">
        <v>124</v>
      </c>
      <c r="Z228" s="148"/>
      <c r="AA228" s="148"/>
      <c r="AB228" s="148"/>
      <c r="AC228" s="148"/>
      <c r="AD228" s="148"/>
      <c r="AE228" s="148"/>
      <c r="AF228" s="148"/>
      <c r="AG228" s="148" t="s">
        <v>210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5"/>
      <c r="B229" s="156"/>
      <c r="C229" s="181" t="s">
        <v>128</v>
      </c>
      <c r="D229" s="159"/>
      <c r="E229" s="160"/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129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3" x14ac:dyDescent="0.2">
      <c r="A230" s="155"/>
      <c r="B230" s="156"/>
      <c r="C230" s="181" t="s">
        <v>314</v>
      </c>
      <c r="D230" s="159"/>
      <c r="E230" s="160">
        <v>1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129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243"/>
      <c r="D231" s="244"/>
      <c r="E231" s="244"/>
      <c r="F231" s="244"/>
      <c r="G231" s="244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133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ht="22.5" outlineLevel="1" x14ac:dyDescent="0.2">
      <c r="A232" s="171">
        <v>45</v>
      </c>
      <c r="B232" s="172" t="s">
        <v>315</v>
      </c>
      <c r="C232" s="180" t="s">
        <v>316</v>
      </c>
      <c r="D232" s="173" t="s">
        <v>188</v>
      </c>
      <c r="E232" s="174">
        <v>17.399999999999999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4">
        <v>5.9500000000000004E-3</v>
      </c>
      <c r="O232" s="174">
        <f>ROUND(E232*N232,2)</f>
        <v>0.1</v>
      </c>
      <c r="P232" s="174">
        <v>0</v>
      </c>
      <c r="Q232" s="174">
        <f>ROUND(E232*P232,2)</f>
        <v>0</v>
      </c>
      <c r="R232" s="176" t="s">
        <v>307</v>
      </c>
      <c r="S232" s="176" t="s">
        <v>121</v>
      </c>
      <c r="T232" s="177" t="s">
        <v>122</v>
      </c>
      <c r="U232" s="158">
        <v>0.73519999999999996</v>
      </c>
      <c r="V232" s="158">
        <f>ROUND(E232*U232,2)</f>
        <v>12.79</v>
      </c>
      <c r="W232" s="158"/>
      <c r="X232" s="158" t="s">
        <v>123</v>
      </c>
      <c r="Y232" s="158" t="s">
        <v>124</v>
      </c>
      <c r="Z232" s="148"/>
      <c r="AA232" s="148"/>
      <c r="AB232" s="148"/>
      <c r="AC232" s="148"/>
      <c r="AD232" s="148"/>
      <c r="AE232" s="148"/>
      <c r="AF232" s="148"/>
      <c r="AG232" s="148" t="s">
        <v>210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5"/>
      <c r="B233" s="156"/>
      <c r="C233" s="245" t="s">
        <v>317</v>
      </c>
      <c r="D233" s="246"/>
      <c r="E233" s="246"/>
      <c r="F233" s="246"/>
      <c r="G233" s="246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127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181" t="s">
        <v>128</v>
      </c>
      <c r="D234" s="159"/>
      <c r="E234" s="160"/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129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3" x14ac:dyDescent="0.2">
      <c r="A235" s="155"/>
      <c r="B235" s="156"/>
      <c r="C235" s="181" t="s">
        <v>318</v>
      </c>
      <c r="D235" s="159"/>
      <c r="E235" s="160">
        <v>17.399999999999999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8"/>
      <c r="AA235" s="148"/>
      <c r="AB235" s="148"/>
      <c r="AC235" s="148"/>
      <c r="AD235" s="148"/>
      <c r="AE235" s="148"/>
      <c r="AF235" s="148"/>
      <c r="AG235" s="148" t="s">
        <v>129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243"/>
      <c r="D236" s="244"/>
      <c r="E236" s="244"/>
      <c r="F236" s="244"/>
      <c r="G236" s="244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133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ht="33.75" outlineLevel="1" x14ac:dyDescent="0.2">
      <c r="A237" s="171">
        <v>46</v>
      </c>
      <c r="B237" s="172" t="s">
        <v>319</v>
      </c>
      <c r="C237" s="180" t="s">
        <v>320</v>
      </c>
      <c r="D237" s="173" t="s">
        <v>188</v>
      </c>
      <c r="E237" s="174">
        <v>3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21</v>
      </c>
      <c r="M237" s="176">
        <f>G237*(1+L237/100)</f>
        <v>0</v>
      </c>
      <c r="N237" s="174">
        <v>2.63E-3</v>
      </c>
      <c r="O237" s="174">
        <f>ROUND(E237*N237,2)</f>
        <v>0.01</v>
      </c>
      <c r="P237" s="174">
        <v>0</v>
      </c>
      <c r="Q237" s="174">
        <f>ROUND(E237*P237,2)</f>
        <v>0</v>
      </c>
      <c r="R237" s="176" t="s">
        <v>307</v>
      </c>
      <c r="S237" s="176" t="s">
        <v>121</v>
      </c>
      <c r="T237" s="177" t="s">
        <v>122</v>
      </c>
      <c r="U237" s="158">
        <v>0.54305000000000003</v>
      </c>
      <c r="V237" s="158">
        <f>ROUND(E237*U237,2)</f>
        <v>1.63</v>
      </c>
      <c r="W237" s="158"/>
      <c r="X237" s="158" t="s">
        <v>123</v>
      </c>
      <c r="Y237" s="158" t="s">
        <v>124</v>
      </c>
      <c r="Z237" s="148"/>
      <c r="AA237" s="148"/>
      <c r="AB237" s="148"/>
      <c r="AC237" s="148"/>
      <c r="AD237" s="148"/>
      <c r="AE237" s="148"/>
      <c r="AF237" s="148"/>
      <c r="AG237" s="148" t="s">
        <v>210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2" x14ac:dyDescent="0.2">
      <c r="A238" s="155"/>
      <c r="B238" s="156"/>
      <c r="C238" s="181" t="s">
        <v>128</v>
      </c>
      <c r="D238" s="159"/>
      <c r="E238" s="160"/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8"/>
      <c r="AA238" s="148"/>
      <c r="AB238" s="148"/>
      <c r="AC238" s="148"/>
      <c r="AD238" s="148"/>
      <c r="AE238" s="148"/>
      <c r="AF238" s="148"/>
      <c r="AG238" s="148" t="s">
        <v>129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3" x14ac:dyDescent="0.2">
      <c r="A239" s="155"/>
      <c r="B239" s="156"/>
      <c r="C239" s="181" t="s">
        <v>321</v>
      </c>
      <c r="D239" s="159"/>
      <c r="E239" s="160">
        <v>3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129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5"/>
      <c r="B240" s="156"/>
      <c r="C240" s="243"/>
      <c r="D240" s="244"/>
      <c r="E240" s="244"/>
      <c r="F240" s="244"/>
      <c r="G240" s="244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133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ht="22.5" outlineLevel="1" x14ac:dyDescent="0.2">
      <c r="A241" s="171">
        <v>47</v>
      </c>
      <c r="B241" s="172" t="s">
        <v>322</v>
      </c>
      <c r="C241" s="180" t="s">
        <v>323</v>
      </c>
      <c r="D241" s="173" t="s">
        <v>188</v>
      </c>
      <c r="E241" s="174">
        <v>22</v>
      </c>
      <c r="F241" s="175"/>
      <c r="G241" s="176">
        <f>ROUND(E241*F241,2)</f>
        <v>0</v>
      </c>
      <c r="H241" s="175"/>
      <c r="I241" s="176">
        <f>ROUND(E241*H241,2)</f>
        <v>0</v>
      </c>
      <c r="J241" s="175"/>
      <c r="K241" s="176">
        <f>ROUND(E241*J241,2)</f>
        <v>0</v>
      </c>
      <c r="L241" s="176">
        <v>21</v>
      </c>
      <c r="M241" s="176">
        <f>G241*(1+L241/100)</f>
        <v>0</v>
      </c>
      <c r="N241" s="174">
        <v>3.2499999999999999E-3</v>
      </c>
      <c r="O241" s="174">
        <f>ROUND(E241*N241,2)</f>
        <v>7.0000000000000007E-2</v>
      </c>
      <c r="P241" s="174">
        <v>0</v>
      </c>
      <c r="Q241" s="174">
        <f>ROUND(E241*P241,2)</f>
        <v>0</v>
      </c>
      <c r="R241" s="176"/>
      <c r="S241" s="176" t="s">
        <v>162</v>
      </c>
      <c r="T241" s="177" t="s">
        <v>122</v>
      </c>
      <c r="U241" s="158">
        <v>8.2000000000000003E-2</v>
      </c>
      <c r="V241" s="158">
        <f>ROUND(E241*U241,2)</f>
        <v>1.8</v>
      </c>
      <c r="W241" s="158"/>
      <c r="X241" s="158" t="s">
        <v>123</v>
      </c>
      <c r="Y241" s="158" t="s">
        <v>124</v>
      </c>
      <c r="Z241" s="148"/>
      <c r="AA241" s="148"/>
      <c r="AB241" s="148"/>
      <c r="AC241" s="148"/>
      <c r="AD241" s="148"/>
      <c r="AE241" s="148"/>
      <c r="AF241" s="148"/>
      <c r="AG241" s="148" t="s">
        <v>125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5"/>
      <c r="B242" s="156"/>
      <c r="C242" s="181" t="s">
        <v>128</v>
      </c>
      <c r="D242" s="159"/>
      <c r="E242" s="160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8"/>
      <c r="AA242" s="148"/>
      <c r="AB242" s="148"/>
      <c r="AC242" s="148"/>
      <c r="AD242" s="148"/>
      <c r="AE242" s="148"/>
      <c r="AF242" s="148"/>
      <c r="AG242" s="148" t="s">
        <v>129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3" x14ac:dyDescent="0.2">
      <c r="A243" s="155"/>
      <c r="B243" s="156"/>
      <c r="C243" s="181" t="s">
        <v>324</v>
      </c>
      <c r="D243" s="159"/>
      <c r="E243" s="160">
        <v>22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129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2" x14ac:dyDescent="0.2">
      <c r="A244" s="155"/>
      <c r="B244" s="156"/>
      <c r="C244" s="243"/>
      <c r="D244" s="244"/>
      <c r="E244" s="244"/>
      <c r="F244" s="244"/>
      <c r="G244" s="244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8"/>
      <c r="AA244" s="148"/>
      <c r="AB244" s="148"/>
      <c r="AC244" s="148"/>
      <c r="AD244" s="148"/>
      <c r="AE244" s="148"/>
      <c r="AF244" s="148"/>
      <c r="AG244" s="148" t="s">
        <v>133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71">
        <v>48</v>
      </c>
      <c r="B245" s="172" t="s">
        <v>325</v>
      </c>
      <c r="C245" s="180" t="s">
        <v>326</v>
      </c>
      <c r="D245" s="173" t="s">
        <v>165</v>
      </c>
      <c r="E245" s="174">
        <v>0.21706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21</v>
      </c>
      <c r="M245" s="176">
        <f>G245*(1+L245/100)</f>
        <v>0</v>
      </c>
      <c r="N245" s="174">
        <v>0</v>
      </c>
      <c r="O245" s="174">
        <f>ROUND(E245*N245,2)</f>
        <v>0</v>
      </c>
      <c r="P245" s="174">
        <v>0</v>
      </c>
      <c r="Q245" s="174">
        <f>ROUND(E245*P245,2)</f>
        <v>0</v>
      </c>
      <c r="R245" s="176" t="s">
        <v>307</v>
      </c>
      <c r="S245" s="176" t="s">
        <v>121</v>
      </c>
      <c r="T245" s="177" t="s">
        <v>231</v>
      </c>
      <c r="U245" s="158">
        <v>4.7370000000000001</v>
      </c>
      <c r="V245" s="158">
        <f>ROUND(E245*U245,2)</f>
        <v>1.03</v>
      </c>
      <c r="W245" s="158"/>
      <c r="X245" s="158" t="s">
        <v>232</v>
      </c>
      <c r="Y245" s="158" t="s">
        <v>124</v>
      </c>
      <c r="Z245" s="148"/>
      <c r="AA245" s="148"/>
      <c r="AB245" s="148"/>
      <c r="AC245" s="148"/>
      <c r="AD245" s="148"/>
      <c r="AE245" s="148"/>
      <c r="AF245" s="148"/>
      <c r="AG245" s="148" t="s">
        <v>233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2" x14ac:dyDescent="0.2">
      <c r="A246" s="155"/>
      <c r="B246" s="156"/>
      <c r="C246" s="245" t="s">
        <v>234</v>
      </c>
      <c r="D246" s="246"/>
      <c r="E246" s="246"/>
      <c r="F246" s="246"/>
      <c r="G246" s="246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8"/>
      <c r="AA246" s="148"/>
      <c r="AB246" s="148"/>
      <c r="AC246" s="148"/>
      <c r="AD246" s="148"/>
      <c r="AE246" s="148"/>
      <c r="AF246" s="148"/>
      <c r="AG246" s="148" t="s">
        <v>127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243"/>
      <c r="D247" s="244"/>
      <c r="E247" s="244"/>
      <c r="F247" s="244"/>
      <c r="G247" s="244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133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x14ac:dyDescent="0.2">
      <c r="A248" s="164" t="s">
        <v>115</v>
      </c>
      <c r="B248" s="165" t="s">
        <v>82</v>
      </c>
      <c r="C248" s="179" t="s">
        <v>83</v>
      </c>
      <c r="D248" s="166"/>
      <c r="E248" s="167"/>
      <c r="F248" s="168"/>
      <c r="G248" s="168">
        <f>SUMIF(AG249:AG277,"&lt;&gt;NOR",G249:G277)</f>
        <v>0</v>
      </c>
      <c r="H248" s="168"/>
      <c r="I248" s="168">
        <f>SUM(I249:I277)</f>
        <v>0</v>
      </c>
      <c r="J248" s="168"/>
      <c r="K248" s="168">
        <f>SUM(K249:K277)</f>
        <v>0</v>
      </c>
      <c r="L248" s="168"/>
      <c r="M248" s="168">
        <f>SUM(M249:M277)</f>
        <v>0</v>
      </c>
      <c r="N248" s="167"/>
      <c r="O248" s="167">
        <f>SUM(O249:O277)</f>
        <v>0.28999999999999998</v>
      </c>
      <c r="P248" s="167"/>
      <c r="Q248" s="167">
        <f>SUM(Q249:Q277)</f>
        <v>0</v>
      </c>
      <c r="R248" s="168"/>
      <c r="S248" s="168"/>
      <c r="T248" s="169"/>
      <c r="U248" s="163"/>
      <c r="V248" s="163">
        <f>SUM(V249:V277)</f>
        <v>33.39</v>
      </c>
      <c r="W248" s="163"/>
      <c r="X248" s="163"/>
      <c r="Y248" s="163"/>
      <c r="AG248" t="s">
        <v>116</v>
      </c>
    </row>
    <row r="249" spans="1:60" ht="22.5" outlineLevel="1" x14ac:dyDescent="0.2">
      <c r="A249" s="171">
        <v>49</v>
      </c>
      <c r="B249" s="172" t="s">
        <v>327</v>
      </c>
      <c r="C249" s="180" t="s">
        <v>328</v>
      </c>
      <c r="D249" s="173" t="s">
        <v>237</v>
      </c>
      <c r="E249" s="174">
        <v>32</v>
      </c>
      <c r="F249" s="175"/>
      <c r="G249" s="176">
        <f>ROUND(E249*F249,2)</f>
        <v>0</v>
      </c>
      <c r="H249" s="175"/>
      <c r="I249" s="176">
        <f>ROUND(E249*H249,2)</f>
        <v>0</v>
      </c>
      <c r="J249" s="175"/>
      <c r="K249" s="176">
        <f>ROUND(E249*J249,2)</f>
        <v>0</v>
      </c>
      <c r="L249" s="176">
        <v>21</v>
      </c>
      <c r="M249" s="176">
        <f>G249*(1+L249/100)</f>
        <v>0</v>
      </c>
      <c r="N249" s="174">
        <v>0</v>
      </c>
      <c r="O249" s="174">
        <f>ROUND(E249*N249,2)</f>
        <v>0</v>
      </c>
      <c r="P249" s="174">
        <v>0</v>
      </c>
      <c r="Q249" s="174">
        <f>ROUND(E249*P249,2)</f>
        <v>0</v>
      </c>
      <c r="R249" s="176" t="s">
        <v>329</v>
      </c>
      <c r="S249" s="176" t="s">
        <v>121</v>
      </c>
      <c r="T249" s="177" t="s">
        <v>122</v>
      </c>
      <c r="U249" s="158">
        <v>0.158</v>
      </c>
      <c r="V249" s="158">
        <f>ROUND(E249*U249,2)</f>
        <v>5.0599999999999996</v>
      </c>
      <c r="W249" s="158"/>
      <c r="X249" s="158" t="s">
        <v>123</v>
      </c>
      <c r="Y249" s="158" t="s">
        <v>124</v>
      </c>
      <c r="Z249" s="148"/>
      <c r="AA249" s="148"/>
      <c r="AB249" s="148"/>
      <c r="AC249" s="148"/>
      <c r="AD249" s="148"/>
      <c r="AE249" s="148"/>
      <c r="AF249" s="148"/>
      <c r="AG249" s="148" t="s">
        <v>125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2" x14ac:dyDescent="0.2">
      <c r="A250" s="155"/>
      <c r="B250" s="156"/>
      <c r="C250" s="181" t="s">
        <v>128</v>
      </c>
      <c r="D250" s="159"/>
      <c r="E250" s="160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8"/>
      <c r="AA250" s="148"/>
      <c r="AB250" s="148"/>
      <c r="AC250" s="148"/>
      <c r="AD250" s="148"/>
      <c r="AE250" s="148"/>
      <c r="AF250" s="148"/>
      <c r="AG250" s="148" t="s">
        <v>129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3" x14ac:dyDescent="0.2">
      <c r="A251" s="155"/>
      <c r="B251" s="156"/>
      <c r="C251" s="181" t="s">
        <v>295</v>
      </c>
      <c r="D251" s="159"/>
      <c r="E251" s="160"/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8"/>
      <c r="AA251" s="148"/>
      <c r="AB251" s="148"/>
      <c r="AC251" s="148"/>
      <c r="AD251" s="148"/>
      <c r="AE251" s="148"/>
      <c r="AF251" s="148"/>
      <c r="AG251" s="148" t="s">
        <v>129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3" x14ac:dyDescent="0.2">
      <c r="A252" s="155"/>
      <c r="B252" s="156"/>
      <c r="C252" s="181" t="s">
        <v>330</v>
      </c>
      <c r="D252" s="159"/>
      <c r="E252" s="160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129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3" x14ac:dyDescent="0.2">
      <c r="A253" s="155"/>
      <c r="B253" s="156"/>
      <c r="C253" s="181" t="s">
        <v>331</v>
      </c>
      <c r="D253" s="159"/>
      <c r="E253" s="160">
        <v>16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8"/>
      <c r="AA253" s="148"/>
      <c r="AB253" s="148"/>
      <c r="AC253" s="148"/>
      <c r="AD253" s="148"/>
      <c r="AE253" s="148"/>
      <c r="AF253" s="148"/>
      <c r="AG253" s="148" t="s">
        <v>129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3" x14ac:dyDescent="0.2">
      <c r="A254" s="155"/>
      <c r="B254" s="156"/>
      <c r="C254" s="181" t="s">
        <v>332</v>
      </c>
      <c r="D254" s="159"/>
      <c r="E254" s="160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129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3" x14ac:dyDescent="0.2">
      <c r="A255" s="155"/>
      <c r="B255" s="156"/>
      <c r="C255" s="181" t="s">
        <v>333</v>
      </c>
      <c r="D255" s="159"/>
      <c r="E255" s="160">
        <v>16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8"/>
      <c r="AA255" s="148"/>
      <c r="AB255" s="148"/>
      <c r="AC255" s="148"/>
      <c r="AD255" s="148"/>
      <c r="AE255" s="148"/>
      <c r="AF255" s="148"/>
      <c r="AG255" s="148" t="s">
        <v>129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2" x14ac:dyDescent="0.2">
      <c r="A256" s="155"/>
      <c r="B256" s="156"/>
      <c r="C256" s="243"/>
      <c r="D256" s="244"/>
      <c r="E256" s="244"/>
      <c r="F256" s="244"/>
      <c r="G256" s="244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8"/>
      <c r="AA256" s="148"/>
      <c r="AB256" s="148"/>
      <c r="AC256" s="148"/>
      <c r="AD256" s="148"/>
      <c r="AE256" s="148"/>
      <c r="AF256" s="148"/>
      <c r="AG256" s="148" t="s">
        <v>133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71">
        <v>50</v>
      </c>
      <c r="B257" s="172" t="s">
        <v>334</v>
      </c>
      <c r="C257" s="180" t="s">
        <v>335</v>
      </c>
      <c r="D257" s="173" t="s">
        <v>294</v>
      </c>
      <c r="E257" s="174">
        <v>274.58640000000003</v>
      </c>
      <c r="F257" s="175"/>
      <c r="G257" s="176">
        <f>ROUND(E257*F257,2)</f>
        <v>0</v>
      </c>
      <c r="H257" s="175"/>
      <c r="I257" s="176">
        <f>ROUND(E257*H257,2)</f>
        <v>0</v>
      </c>
      <c r="J257" s="175"/>
      <c r="K257" s="176">
        <f>ROUND(E257*J257,2)</f>
        <v>0</v>
      </c>
      <c r="L257" s="176">
        <v>21</v>
      </c>
      <c r="M257" s="176">
        <f>G257*(1+L257/100)</f>
        <v>0</v>
      </c>
      <c r="N257" s="174">
        <v>1.0499999999999999E-3</v>
      </c>
      <c r="O257" s="174">
        <f>ROUND(E257*N257,2)</f>
        <v>0.28999999999999998</v>
      </c>
      <c r="P257" s="174">
        <v>0</v>
      </c>
      <c r="Q257" s="174">
        <f>ROUND(E257*P257,2)</f>
        <v>0</v>
      </c>
      <c r="R257" s="176" t="s">
        <v>336</v>
      </c>
      <c r="S257" s="176" t="s">
        <v>121</v>
      </c>
      <c r="T257" s="177" t="s">
        <v>122</v>
      </c>
      <c r="U257" s="158">
        <v>0.10316</v>
      </c>
      <c r="V257" s="158">
        <f>ROUND(E257*U257,2)</f>
        <v>28.33</v>
      </c>
      <c r="W257" s="158"/>
      <c r="X257" s="158" t="s">
        <v>190</v>
      </c>
      <c r="Y257" s="158" t="s">
        <v>124</v>
      </c>
      <c r="Z257" s="148"/>
      <c r="AA257" s="148"/>
      <c r="AB257" s="148"/>
      <c r="AC257" s="148"/>
      <c r="AD257" s="148"/>
      <c r="AE257" s="148"/>
      <c r="AF257" s="148"/>
      <c r="AG257" s="148" t="s">
        <v>337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2" x14ac:dyDescent="0.2">
      <c r="A258" s="155"/>
      <c r="B258" s="156"/>
      <c r="C258" s="181" t="s">
        <v>128</v>
      </c>
      <c r="D258" s="159"/>
      <c r="E258" s="160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8"/>
      <c r="AA258" s="148"/>
      <c r="AB258" s="148"/>
      <c r="AC258" s="148"/>
      <c r="AD258" s="148"/>
      <c r="AE258" s="148"/>
      <c r="AF258" s="148"/>
      <c r="AG258" s="148" t="s">
        <v>129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3" x14ac:dyDescent="0.2">
      <c r="A259" s="155"/>
      <c r="B259" s="156"/>
      <c r="C259" s="181" t="s">
        <v>295</v>
      </c>
      <c r="D259" s="159"/>
      <c r="E259" s="160"/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8"/>
      <c r="AA259" s="148"/>
      <c r="AB259" s="148"/>
      <c r="AC259" s="148"/>
      <c r="AD259" s="148"/>
      <c r="AE259" s="148"/>
      <c r="AF259" s="148"/>
      <c r="AG259" s="148" t="s">
        <v>129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3" x14ac:dyDescent="0.2">
      <c r="A260" s="155"/>
      <c r="B260" s="156"/>
      <c r="C260" s="181" t="s">
        <v>330</v>
      </c>
      <c r="D260" s="159"/>
      <c r="E260" s="160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8"/>
      <c r="AA260" s="148"/>
      <c r="AB260" s="148"/>
      <c r="AC260" s="148"/>
      <c r="AD260" s="148"/>
      <c r="AE260" s="148"/>
      <c r="AF260" s="148"/>
      <c r="AG260" s="148" t="s">
        <v>129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3" x14ac:dyDescent="0.2">
      <c r="A261" s="155"/>
      <c r="B261" s="156"/>
      <c r="C261" s="181" t="s">
        <v>338</v>
      </c>
      <c r="D261" s="159"/>
      <c r="E261" s="160">
        <v>22.890599999999999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8"/>
      <c r="AA261" s="148"/>
      <c r="AB261" s="148"/>
      <c r="AC261" s="148"/>
      <c r="AD261" s="148"/>
      <c r="AE261" s="148"/>
      <c r="AF261" s="148"/>
      <c r="AG261" s="148" t="s">
        <v>129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3" x14ac:dyDescent="0.2">
      <c r="A262" s="155"/>
      <c r="B262" s="156"/>
      <c r="C262" s="181" t="s">
        <v>339</v>
      </c>
      <c r="D262" s="159"/>
      <c r="E262" s="160">
        <v>2.7128000000000001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129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3" x14ac:dyDescent="0.2">
      <c r="A263" s="155"/>
      <c r="B263" s="156"/>
      <c r="C263" s="181" t="s">
        <v>340</v>
      </c>
      <c r="D263" s="159"/>
      <c r="E263" s="160"/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129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3" x14ac:dyDescent="0.2">
      <c r="A264" s="155"/>
      <c r="B264" s="156"/>
      <c r="C264" s="181" t="s">
        <v>341</v>
      </c>
      <c r="D264" s="159"/>
      <c r="E264" s="160">
        <v>22.890599999999999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8"/>
      <c r="AA264" s="148"/>
      <c r="AB264" s="148"/>
      <c r="AC264" s="148"/>
      <c r="AD264" s="148"/>
      <c r="AE264" s="148"/>
      <c r="AF264" s="148"/>
      <c r="AG264" s="148" t="s">
        <v>129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3" x14ac:dyDescent="0.2">
      <c r="A265" s="155"/>
      <c r="B265" s="156"/>
      <c r="C265" s="181" t="s">
        <v>342</v>
      </c>
      <c r="D265" s="159"/>
      <c r="E265" s="160">
        <v>35.167999999999999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129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3" x14ac:dyDescent="0.2">
      <c r="A266" s="155"/>
      <c r="B266" s="156"/>
      <c r="C266" s="181" t="s">
        <v>343</v>
      </c>
      <c r="D266" s="159"/>
      <c r="E266" s="160">
        <v>54.510399999999997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8"/>
      <c r="AA266" s="148"/>
      <c r="AB266" s="148"/>
      <c r="AC266" s="148"/>
      <c r="AD266" s="148"/>
      <c r="AE266" s="148"/>
      <c r="AF266" s="148"/>
      <c r="AG266" s="148" t="s">
        <v>129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3" x14ac:dyDescent="0.2">
      <c r="A267" s="155"/>
      <c r="B267" s="156"/>
      <c r="C267" s="181" t="s">
        <v>332</v>
      </c>
      <c r="D267" s="159"/>
      <c r="E267" s="160"/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8"/>
      <c r="AA267" s="148"/>
      <c r="AB267" s="148"/>
      <c r="AC267" s="148"/>
      <c r="AD267" s="148"/>
      <c r="AE267" s="148"/>
      <c r="AF267" s="148"/>
      <c r="AG267" s="148" t="s">
        <v>129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5"/>
      <c r="B268" s="156"/>
      <c r="C268" s="181" t="s">
        <v>338</v>
      </c>
      <c r="D268" s="159"/>
      <c r="E268" s="160">
        <v>22.890599999999999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129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3" x14ac:dyDescent="0.2">
      <c r="A269" s="155"/>
      <c r="B269" s="156"/>
      <c r="C269" s="181" t="s">
        <v>339</v>
      </c>
      <c r="D269" s="159"/>
      <c r="E269" s="160">
        <v>2.7128000000000001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8"/>
      <c r="AA269" s="148"/>
      <c r="AB269" s="148"/>
      <c r="AC269" s="148"/>
      <c r="AD269" s="148"/>
      <c r="AE269" s="148"/>
      <c r="AF269" s="148"/>
      <c r="AG269" s="148" t="s">
        <v>129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3" x14ac:dyDescent="0.2">
      <c r="A270" s="155"/>
      <c r="B270" s="156"/>
      <c r="C270" s="181" t="s">
        <v>340</v>
      </c>
      <c r="D270" s="159"/>
      <c r="E270" s="160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8"/>
      <c r="AA270" s="148"/>
      <c r="AB270" s="148"/>
      <c r="AC270" s="148"/>
      <c r="AD270" s="148"/>
      <c r="AE270" s="148"/>
      <c r="AF270" s="148"/>
      <c r="AG270" s="148" t="s">
        <v>129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3" x14ac:dyDescent="0.2">
      <c r="A271" s="155"/>
      <c r="B271" s="156"/>
      <c r="C271" s="181" t="s">
        <v>341</v>
      </c>
      <c r="D271" s="159"/>
      <c r="E271" s="160">
        <v>22.890599999999999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8"/>
      <c r="AA271" s="148"/>
      <c r="AB271" s="148"/>
      <c r="AC271" s="148"/>
      <c r="AD271" s="148"/>
      <c r="AE271" s="148"/>
      <c r="AF271" s="148"/>
      <c r="AG271" s="148" t="s">
        <v>129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3" x14ac:dyDescent="0.2">
      <c r="A272" s="155"/>
      <c r="B272" s="156"/>
      <c r="C272" s="181" t="s">
        <v>342</v>
      </c>
      <c r="D272" s="159"/>
      <c r="E272" s="160">
        <v>35.167999999999999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8"/>
      <c r="AA272" s="148"/>
      <c r="AB272" s="148"/>
      <c r="AC272" s="148"/>
      <c r="AD272" s="148"/>
      <c r="AE272" s="148"/>
      <c r="AF272" s="148"/>
      <c r="AG272" s="148" t="s">
        <v>129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3" x14ac:dyDescent="0.2">
      <c r="A273" s="155"/>
      <c r="B273" s="156"/>
      <c r="C273" s="181" t="s">
        <v>344</v>
      </c>
      <c r="D273" s="159"/>
      <c r="E273" s="160">
        <v>52.752000000000002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129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2" x14ac:dyDescent="0.2">
      <c r="A274" s="155"/>
      <c r="B274" s="156"/>
      <c r="C274" s="243"/>
      <c r="D274" s="244"/>
      <c r="E274" s="244"/>
      <c r="F274" s="244"/>
      <c r="G274" s="244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8"/>
      <c r="AA274" s="148"/>
      <c r="AB274" s="148"/>
      <c r="AC274" s="148"/>
      <c r="AD274" s="148"/>
      <c r="AE274" s="148"/>
      <c r="AF274" s="148"/>
      <c r="AG274" s="148" t="s">
        <v>133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71">
        <v>51</v>
      </c>
      <c r="B275" s="172" t="s">
        <v>345</v>
      </c>
      <c r="C275" s="180" t="s">
        <v>346</v>
      </c>
      <c r="D275" s="173" t="s">
        <v>165</v>
      </c>
      <c r="E275" s="174">
        <v>0</v>
      </c>
      <c r="F275" s="175"/>
      <c r="G275" s="176">
        <f>ROUND(E275*F275,2)</f>
        <v>0</v>
      </c>
      <c r="H275" s="175"/>
      <c r="I275" s="176">
        <f>ROUND(E275*H275,2)</f>
        <v>0</v>
      </c>
      <c r="J275" s="175"/>
      <c r="K275" s="176">
        <f>ROUND(E275*J275,2)</f>
        <v>0</v>
      </c>
      <c r="L275" s="176">
        <v>21</v>
      </c>
      <c r="M275" s="176">
        <f>G275*(1+L275/100)</f>
        <v>0</v>
      </c>
      <c r="N275" s="174">
        <v>0</v>
      </c>
      <c r="O275" s="174">
        <f>ROUND(E275*N275,2)</f>
        <v>0</v>
      </c>
      <c r="P275" s="174">
        <v>0</v>
      </c>
      <c r="Q275" s="174">
        <f>ROUND(E275*P275,2)</f>
        <v>0</v>
      </c>
      <c r="R275" s="176" t="s">
        <v>347</v>
      </c>
      <c r="S275" s="176" t="s">
        <v>121</v>
      </c>
      <c r="T275" s="177" t="s">
        <v>231</v>
      </c>
      <c r="U275" s="158">
        <v>3.327</v>
      </c>
      <c r="V275" s="158">
        <f>ROUND(E275*U275,2)</f>
        <v>0</v>
      </c>
      <c r="W275" s="158"/>
      <c r="X275" s="158" t="s">
        <v>232</v>
      </c>
      <c r="Y275" s="158" t="s">
        <v>124</v>
      </c>
      <c r="Z275" s="148"/>
      <c r="AA275" s="148"/>
      <c r="AB275" s="148"/>
      <c r="AC275" s="148"/>
      <c r="AD275" s="148"/>
      <c r="AE275" s="148"/>
      <c r="AF275" s="148"/>
      <c r="AG275" s="148" t="s">
        <v>233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2" x14ac:dyDescent="0.2">
      <c r="A276" s="155"/>
      <c r="B276" s="156"/>
      <c r="C276" s="245" t="s">
        <v>234</v>
      </c>
      <c r="D276" s="246"/>
      <c r="E276" s="246"/>
      <c r="F276" s="246"/>
      <c r="G276" s="246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8"/>
      <c r="AA276" s="148"/>
      <c r="AB276" s="148"/>
      <c r="AC276" s="148"/>
      <c r="AD276" s="148"/>
      <c r="AE276" s="148"/>
      <c r="AF276" s="148"/>
      <c r="AG276" s="148" t="s">
        <v>127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2" x14ac:dyDescent="0.2">
      <c r="A277" s="155"/>
      <c r="B277" s="156"/>
      <c r="C277" s="243"/>
      <c r="D277" s="244"/>
      <c r="E277" s="244"/>
      <c r="F277" s="244"/>
      <c r="G277" s="244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8"/>
      <c r="AA277" s="148"/>
      <c r="AB277" s="148"/>
      <c r="AC277" s="148"/>
      <c r="AD277" s="148"/>
      <c r="AE277" s="148"/>
      <c r="AF277" s="148"/>
      <c r="AG277" s="148" t="s">
        <v>133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x14ac:dyDescent="0.2">
      <c r="A278" s="164" t="s">
        <v>115</v>
      </c>
      <c r="B278" s="165" t="s">
        <v>84</v>
      </c>
      <c r="C278" s="179" t="s">
        <v>85</v>
      </c>
      <c r="D278" s="166"/>
      <c r="E278" s="167"/>
      <c r="F278" s="168"/>
      <c r="G278" s="168">
        <f>SUMIF(AG279:AG297,"&lt;&gt;NOR",G279:G297)</f>
        <v>0</v>
      </c>
      <c r="H278" s="168"/>
      <c r="I278" s="168">
        <f>SUM(I279:I297)</f>
        <v>0</v>
      </c>
      <c r="J278" s="168"/>
      <c r="K278" s="168">
        <f>SUM(K279:K297)</f>
        <v>0</v>
      </c>
      <c r="L278" s="168"/>
      <c r="M278" s="168">
        <f>SUM(M279:M297)</f>
        <v>0</v>
      </c>
      <c r="N278" s="167"/>
      <c r="O278" s="167">
        <f>SUM(O279:O297)</f>
        <v>0.04</v>
      </c>
      <c r="P278" s="167"/>
      <c r="Q278" s="167">
        <f>SUM(Q279:Q297)</f>
        <v>0</v>
      </c>
      <c r="R278" s="168"/>
      <c r="S278" s="168"/>
      <c r="T278" s="169"/>
      <c r="U278" s="163"/>
      <c r="V278" s="163">
        <f>SUM(V279:V297)</f>
        <v>12.22</v>
      </c>
      <c r="W278" s="163"/>
      <c r="X278" s="163"/>
      <c r="Y278" s="163"/>
      <c r="AG278" t="s">
        <v>116</v>
      </c>
    </row>
    <row r="279" spans="1:60" outlineLevel="1" x14ac:dyDescent="0.2">
      <c r="A279" s="171">
        <v>52</v>
      </c>
      <c r="B279" s="172" t="s">
        <v>348</v>
      </c>
      <c r="C279" s="180" t="s">
        <v>349</v>
      </c>
      <c r="D279" s="173" t="s">
        <v>196</v>
      </c>
      <c r="E279" s="174">
        <v>17.887</v>
      </c>
      <c r="F279" s="175"/>
      <c r="G279" s="176">
        <f>ROUND(E279*F279,2)</f>
        <v>0</v>
      </c>
      <c r="H279" s="175"/>
      <c r="I279" s="176">
        <f>ROUND(E279*H279,2)</f>
        <v>0</v>
      </c>
      <c r="J279" s="175"/>
      <c r="K279" s="176">
        <f>ROUND(E279*J279,2)</f>
        <v>0</v>
      </c>
      <c r="L279" s="176">
        <v>21</v>
      </c>
      <c r="M279" s="176">
        <f>G279*(1+L279/100)</f>
        <v>0</v>
      </c>
      <c r="N279" s="174">
        <v>5.2999999999999998E-4</v>
      </c>
      <c r="O279" s="174">
        <f>ROUND(E279*N279,2)</f>
        <v>0.01</v>
      </c>
      <c r="P279" s="174">
        <v>0</v>
      </c>
      <c r="Q279" s="174">
        <f>ROUND(E279*P279,2)</f>
        <v>0</v>
      </c>
      <c r="R279" s="176" t="s">
        <v>350</v>
      </c>
      <c r="S279" s="176" t="s">
        <v>121</v>
      </c>
      <c r="T279" s="177" t="s">
        <v>122</v>
      </c>
      <c r="U279" s="158">
        <v>0.19400000000000001</v>
      </c>
      <c r="V279" s="158">
        <f>ROUND(E279*U279,2)</f>
        <v>3.47</v>
      </c>
      <c r="W279" s="158"/>
      <c r="X279" s="158" t="s">
        <v>123</v>
      </c>
      <c r="Y279" s="158" t="s">
        <v>124</v>
      </c>
      <c r="Z279" s="148"/>
      <c r="AA279" s="148"/>
      <c r="AB279" s="148"/>
      <c r="AC279" s="148"/>
      <c r="AD279" s="148"/>
      <c r="AE279" s="148"/>
      <c r="AF279" s="148"/>
      <c r="AG279" s="148" t="s">
        <v>210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2" x14ac:dyDescent="0.2">
      <c r="A280" s="155"/>
      <c r="B280" s="156"/>
      <c r="C280" s="181" t="s">
        <v>128</v>
      </c>
      <c r="D280" s="159"/>
      <c r="E280" s="160"/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8"/>
      <c r="AA280" s="148"/>
      <c r="AB280" s="148"/>
      <c r="AC280" s="148"/>
      <c r="AD280" s="148"/>
      <c r="AE280" s="148"/>
      <c r="AF280" s="148"/>
      <c r="AG280" s="148" t="s">
        <v>129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3" x14ac:dyDescent="0.2">
      <c r="A281" s="155"/>
      <c r="B281" s="156"/>
      <c r="C281" s="181" t="s">
        <v>351</v>
      </c>
      <c r="D281" s="159"/>
      <c r="E281" s="160">
        <v>1.38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8"/>
      <c r="AA281" s="148"/>
      <c r="AB281" s="148"/>
      <c r="AC281" s="148"/>
      <c r="AD281" s="148"/>
      <c r="AE281" s="148"/>
      <c r="AF281" s="148"/>
      <c r="AG281" s="148" t="s">
        <v>129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5"/>
      <c r="B282" s="156"/>
      <c r="C282" s="181" t="s">
        <v>352</v>
      </c>
      <c r="D282" s="159"/>
      <c r="E282" s="160">
        <v>1.5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8"/>
      <c r="AA282" s="148"/>
      <c r="AB282" s="148"/>
      <c r="AC282" s="148"/>
      <c r="AD282" s="148"/>
      <c r="AE282" s="148"/>
      <c r="AF282" s="148"/>
      <c r="AG282" s="148" t="s">
        <v>129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3" x14ac:dyDescent="0.2">
      <c r="A283" s="155"/>
      <c r="B283" s="156"/>
      <c r="C283" s="181" t="s">
        <v>353</v>
      </c>
      <c r="D283" s="159"/>
      <c r="E283" s="160">
        <v>0.15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8"/>
      <c r="AA283" s="148"/>
      <c r="AB283" s="148"/>
      <c r="AC283" s="148"/>
      <c r="AD283" s="148"/>
      <c r="AE283" s="148"/>
      <c r="AF283" s="148"/>
      <c r="AG283" s="148" t="s">
        <v>129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3" x14ac:dyDescent="0.2">
      <c r="A284" s="155"/>
      <c r="B284" s="156"/>
      <c r="C284" s="181" t="s">
        <v>354</v>
      </c>
      <c r="D284" s="159"/>
      <c r="E284" s="160">
        <v>13.92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8"/>
      <c r="AA284" s="148"/>
      <c r="AB284" s="148"/>
      <c r="AC284" s="148"/>
      <c r="AD284" s="148"/>
      <c r="AE284" s="148"/>
      <c r="AF284" s="148"/>
      <c r="AG284" s="148" t="s">
        <v>129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3" x14ac:dyDescent="0.2">
      <c r="A285" s="155"/>
      <c r="B285" s="156"/>
      <c r="C285" s="181" t="s">
        <v>355</v>
      </c>
      <c r="D285" s="159"/>
      <c r="E285" s="160">
        <v>0.94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8"/>
      <c r="AA285" s="148"/>
      <c r="AB285" s="148"/>
      <c r="AC285" s="148"/>
      <c r="AD285" s="148"/>
      <c r="AE285" s="148"/>
      <c r="AF285" s="148"/>
      <c r="AG285" s="148" t="s">
        <v>129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2" x14ac:dyDescent="0.2">
      <c r="A286" s="155"/>
      <c r="B286" s="156"/>
      <c r="C286" s="243"/>
      <c r="D286" s="244"/>
      <c r="E286" s="244"/>
      <c r="F286" s="244"/>
      <c r="G286" s="244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8"/>
      <c r="AA286" s="148"/>
      <c r="AB286" s="148"/>
      <c r="AC286" s="148"/>
      <c r="AD286" s="148"/>
      <c r="AE286" s="148"/>
      <c r="AF286" s="148"/>
      <c r="AG286" s="148" t="s">
        <v>133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71">
        <v>53</v>
      </c>
      <c r="B287" s="172" t="s">
        <v>356</v>
      </c>
      <c r="C287" s="180" t="s">
        <v>357</v>
      </c>
      <c r="D287" s="173" t="s">
        <v>196</v>
      </c>
      <c r="E287" s="174">
        <v>90.162000000000006</v>
      </c>
      <c r="F287" s="175"/>
      <c r="G287" s="176">
        <f>ROUND(E287*F287,2)</f>
        <v>0</v>
      </c>
      <c r="H287" s="175"/>
      <c r="I287" s="176">
        <f>ROUND(E287*H287,2)</f>
        <v>0</v>
      </c>
      <c r="J287" s="175"/>
      <c r="K287" s="176">
        <f>ROUND(E287*J287,2)</f>
        <v>0</v>
      </c>
      <c r="L287" s="176">
        <v>21</v>
      </c>
      <c r="M287" s="176">
        <f>G287*(1+L287/100)</f>
        <v>0</v>
      </c>
      <c r="N287" s="174">
        <v>3.2000000000000003E-4</v>
      </c>
      <c r="O287" s="174">
        <f>ROUND(E287*N287,2)</f>
        <v>0.03</v>
      </c>
      <c r="P287" s="174">
        <v>0</v>
      </c>
      <c r="Q287" s="174">
        <f>ROUND(E287*P287,2)</f>
        <v>0</v>
      </c>
      <c r="R287" s="176" t="s">
        <v>350</v>
      </c>
      <c r="S287" s="176" t="s">
        <v>121</v>
      </c>
      <c r="T287" s="177" t="s">
        <v>122</v>
      </c>
      <c r="U287" s="158">
        <v>9.7000000000000003E-2</v>
      </c>
      <c r="V287" s="158">
        <f>ROUND(E287*U287,2)</f>
        <v>8.75</v>
      </c>
      <c r="W287" s="158"/>
      <c r="X287" s="158" t="s">
        <v>123</v>
      </c>
      <c r="Y287" s="158" t="s">
        <v>124</v>
      </c>
      <c r="Z287" s="148"/>
      <c r="AA287" s="148"/>
      <c r="AB287" s="148"/>
      <c r="AC287" s="148"/>
      <c r="AD287" s="148"/>
      <c r="AE287" s="148"/>
      <c r="AF287" s="148"/>
      <c r="AG287" s="148" t="s">
        <v>210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2" x14ac:dyDescent="0.2">
      <c r="A288" s="155"/>
      <c r="B288" s="156"/>
      <c r="C288" s="245" t="s">
        <v>358</v>
      </c>
      <c r="D288" s="246"/>
      <c r="E288" s="246"/>
      <c r="F288" s="246"/>
      <c r="G288" s="246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8"/>
      <c r="AA288" s="148"/>
      <c r="AB288" s="148"/>
      <c r="AC288" s="148"/>
      <c r="AD288" s="148"/>
      <c r="AE288" s="148"/>
      <c r="AF288" s="148"/>
      <c r="AG288" s="148" t="s">
        <v>127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2" x14ac:dyDescent="0.2">
      <c r="A289" s="155"/>
      <c r="B289" s="156"/>
      <c r="C289" s="181" t="s">
        <v>359</v>
      </c>
      <c r="D289" s="159"/>
      <c r="E289" s="160"/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8"/>
      <c r="AA289" s="148"/>
      <c r="AB289" s="148"/>
      <c r="AC289" s="148"/>
      <c r="AD289" s="148"/>
      <c r="AE289" s="148"/>
      <c r="AF289" s="148"/>
      <c r="AG289" s="148" t="s">
        <v>129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3" x14ac:dyDescent="0.2">
      <c r="A290" s="155"/>
      <c r="B290" s="156"/>
      <c r="C290" s="181" t="s">
        <v>128</v>
      </c>
      <c r="D290" s="159"/>
      <c r="E290" s="160"/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129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3" x14ac:dyDescent="0.2">
      <c r="A291" s="155"/>
      <c r="B291" s="156"/>
      <c r="C291" s="181" t="s">
        <v>261</v>
      </c>
      <c r="D291" s="159"/>
      <c r="E291" s="160"/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8"/>
      <c r="AA291" s="148"/>
      <c r="AB291" s="148"/>
      <c r="AC291" s="148"/>
      <c r="AD291" s="148"/>
      <c r="AE291" s="148"/>
      <c r="AF291" s="148"/>
      <c r="AG291" s="148" t="s">
        <v>129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3" x14ac:dyDescent="0.2">
      <c r="A292" s="155"/>
      <c r="B292" s="156"/>
      <c r="C292" s="181" t="s">
        <v>262</v>
      </c>
      <c r="D292" s="159"/>
      <c r="E292" s="160"/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8"/>
      <c r="AA292" s="148"/>
      <c r="AB292" s="148"/>
      <c r="AC292" s="148"/>
      <c r="AD292" s="148"/>
      <c r="AE292" s="148"/>
      <c r="AF292" s="148"/>
      <c r="AG292" s="148" t="s">
        <v>129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3" x14ac:dyDescent="0.2">
      <c r="A293" s="155"/>
      <c r="B293" s="156"/>
      <c r="C293" s="181" t="s">
        <v>360</v>
      </c>
      <c r="D293" s="159"/>
      <c r="E293" s="160">
        <v>18.86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8"/>
      <c r="AA293" s="148"/>
      <c r="AB293" s="148"/>
      <c r="AC293" s="148"/>
      <c r="AD293" s="148"/>
      <c r="AE293" s="148"/>
      <c r="AF293" s="148"/>
      <c r="AG293" s="148" t="s">
        <v>129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3" x14ac:dyDescent="0.2">
      <c r="A294" s="155"/>
      <c r="B294" s="156"/>
      <c r="C294" s="181" t="s">
        <v>361</v>
      </c>
      <c r="D294" s="159"/>
      <c r="E294" s="160">
        <v>16.28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8"/>
      <c r="AA294" s="148"/>
      <c r="AB294" s="148"/>
      <c r="AC294" s="148"/>
      <c r="AD294" s="148"/>
      <c r="AE294" s="148"/>
      <c r="AF294" s="148"/>
      <c r="AG294" s="148" t="s">
        <v>129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3" x14ac:dyDescent="0.2">
      <c r="A295" s="155"/>
      <c r="B295" s="156"/>
      <c r="C295" s="181" t="s">
        <v>362</v>
      </c>
      <c r="D295" s="159"/>
      <c r="E295" s="160">
        <v>19.02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8"/>
      <c r="AA295" s="148"/>
      <c r="AB295" s="148"/>
      <c r="AC295" s="148"/>
      <c r="AD295" s="148"/>
      <c r="AE295" s="148"/>
      <c r="AF295" s="148"/>
      <c r="AG295" s="148" t="s">
        <v>129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3" x14ac:dyDescent="0.2">
      <c r="A296" s="155"/>
      <c r="B296" s="156"/>
      <c r="C296" s="181" t="s">
        <v>363</v>
      </c>
      <c r="D296" s="159"/>
      <c r="E296" s="160">
        <v>36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8"/>
      <c r="AA296" s="148"/>
      <c r="AB296" s="148"/>
      <c r="AC296" s="148"/>
      <c r="AD296" s="148"/>
      <c r="AE296" s="148"/>
      <c r="AF296" s="148"/>
      <c r="AG296" s="148" t="s">
        <v>129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2" x14ac:dyDescent="0.2">
      <c r="A297" s="155"/>
      <c r="B297" s="156"/>
      <c r="C297" s="243"/>
      <c r="D297" s="244"/>
      <c r="E297" s="244"/>
      <c r="F297" s="244"/>
      <c r="G297" s="244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8"/>
      <c r="AA297" s="148"/>
      <c r="AB297" s="148"/>
      <c r="AC297" s="148"/>
      <c r="AD297" s="148"/>
      <c r="AE297" s="148"/>
      <c r="AF297" s="148"/>
      <c r="AG297" s="148" t="s">
        <v>133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x14ac:dyDescent="0.2">
      <c r="A298" s="3"/>
      <c r="B298" s="4"/>
      <c r="C298" s="18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AE298">
        <v>15</v>
      </c>
      <c r="AF298">
        <v>21</v>
      </c>
      <c r="AG298" t="s">
        <v>101</v>
      </c>
    </row>
    <row r="299" spans="1:60" x14ac:dyDescent="0.2">
      <c r="A299" s="151"/>
      <c r="B299" s="152" t="s">
        <v>29</v>
      </c>
      <c r="C299" s="184"/>
      <c r="D299" s="153"/>
      <c r="E299" s="154"/>
      <c r="F299" s="154"/>
      <c r="G299" s="170">
        <f>G8+G53+G59+G72+G78+G83+G89+G93+G121+G219+G248+G278</f>
        <v>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AE299">
        <f>SUMIF(L7:L297,AE298,G7:G297)</f>
        <v>0</v>
      </c>
      <c r="AF299">
        <f>SUMIF(L7:L297,AF298,G7:G297)</f>
        <v>0</v>
      </c>
      <c r="AG299" t="s">
        <v>364</v>
      </c>
    </row>
    <row r="300" spans="1:60" x14ac:dyDescent="0.2">
      <c r="C300" s="185"/>
      <c r="D300" s="10"/>
      <c r="AG300" t="s">
        <v>365</v>
      </c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urzaO4eGBeV6MlXz4n0b/jB4cEiUuBkN5vvwaaStHY4c2/fogom/Y8f1srLIGSwPPl2BRwjIEqWfn64aSq0Ng==" saltValue="mHnvBHaNCTIxxlyuEL6OwQ==" spinCount="100000" sheet="1" formatRows="0"/>
  <mergeCells count="76">
    <mergeCell ref="C15:G15"/>
    <mergeCell ref="A1:G1"/>
    <mergeCell ref="C2:G2"/>
    <mergeCell ref="C3:G3"/>
    <mergeCell ref="C4:G4"/>
    <mergeCell ref="C10:G10"/>
    <mergeCell ref="C45:G45"/>
    <mergeCell ref="C17:G17"/>
    <mergeCell ref="C19:G19"/>
    <mergeCell ref="C21:G21"/>
    <mergeCell ref="C24:G24"/>
    <mergeCell ref="C26:G26"/>
    <mergeCell ref="C31:G31"/>
    <mergeCell ref="C33:G33"/>
    <mergeCell ref="C35:G35"/>
    <mergeCell ref="C37:G37"/>
    <mergeCell ref="C39:G39"/>
    <mergeCell ref="C42:G42"/>
    <mergeCell ref="C91:G91"/>
    <mergeCell ref="C48:G48"/>
    <mergeCell ref="C52:G52"/>
    <mergeCell ref="C58:G58"/>
    <mergeCell ref="C61:G61"/>
    <mergeCell ref="C65:G65"/>
    <mergeCell ref="C68:G68"/>
    <mergeCell ref="C71:G71"/>
    <mergeCell ref="C74:G74"/>
    <mergeCell ref="C77:G77"/>
    <mergeCell ref="C82:G82"/>
    <mergeCell ref="C88:G88"/>
    <mergeCell ref="C135:G135"/>
    <mergeCell ref="C92:G92"/>
    <mergeCell ref="C95:G95"/>
    <mergeCell ref="C99:G99"/>
    <mergeCell ref="C104:G104"/>
    <mergeCell ref="C109:G109"/>
    <mergeCell ref="C114:G114"/>
    <mergeCell ref="C117:G117"/>
    <mergeCell ref="C119:G119"/>
    <mergeCell ref="C120:G120"/>
    <mergeCell ref="C128:G128"/>
    <mergeCell ref="C133:G133"/>
    <mergeCell ref="C195:G195"/>
    <mergeCell ref="C139:G139"/>
    <mergeCell ref="C143:G143"/>
    <mergeCell ref="C146:G146"/>
    <mergeCell ref="C148:G148"/>
    <mergeCell ref="C153:G153"/>
    <mergeCell ref="C155:G155"/>
    <mergeCell ref="C161:G161"/>
    <mergeCell ref="C169:G169"/>
    <mergeCell ref="C172:G172"/>
    <mergeCell ref="C182:G182"/>
    <mergeCell ref="C192:G192"/>
    <mergeCell ref="C240:G240"/>
    <mergeCell ref="C200:G200"/>
    <mergeCell ref="C205:G205"/>
    <mergeCell ref="C212:G212"/>
    <mergeCell ref="C215:G215"/>
    <mergeCell ref="C217:G217"/>
    <mergeCell ref="C218:G218"/>
    <mergeCell ref="C223:G223"/>
    <mergeCell ref="C227:G227"/>
    <mergeCell ref="C231:G231"/>
    <mergeCell ref="C233:G233"/>
    <mergeCell ref="C236:G236"/>
    <mergeCell ref="C277:G277"/>
    <mergeCell ref="C286:G286"/>
    <mergeCell ref="C288:G288"/>
    <mergeCell ref="C297:G297"/>
    <mergeCell ref="C244:G244"/>
    <mergeCell ref="C246:G246"/>
    <mergeCell ref="C247:G247"/>
    <mergeCell ref="C256:G256"/>
    <mergeCell ref="C274:G274"/>
    <mergeCell ref="C276:G27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00003497 ALT03497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'00003497 ALT03497 Pol'!Názvy_tisku</vt:lpstr>
      <vt:lpstr>oadresa</vt:lpstr>
      <vt:lpstr>Stavba!Objednatel</vt:lpstr>
      <vt:lpstr>Stavba!Objekt</vt:lpstr>
      <vt:lpstr>'00003497 ALT03497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Bednar</dc:creator>
  <cp:lastModifiedBy>Stanislav Skřička</cp:lastModifiedBy>
  <cp:lastPrinted>2019-03-19T12:27:02Z</cp:lastPrinted>
  <dcterms:created xsi:type="dcterms:W3CDTF">2009-04-08T07:15:50Z</dcterms:created>
  <dcterms:modified xsi:type="dcterms:W3CDTF">2024-05-29T08:17:05Z</dcterms:modified>
</cp:coreProperties>
</file>